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520" yWindow="540" windowWidth="32140" windowHeight="24600" activeTab="0"/>
  </bookViews>
  <sheets>
    <sheet name="Sheet1" sheetId="1" r:id="rId1"/>
  </sheets>
  <definedNames/>
  <calcPr fullCalcOnLoad="1" iterate="1" iterateCount="1000" iterateDelta="0.001"/>
</workbook>
</file>

<file path=xl/sharedStrings.xml><?xml version="1.0" encoding="utf-8"?>
<sst xmlns="http://schemas.openxmlformats.org/spreadsheetml/2006/main" count="112" uniqueCount="88">
  <si>
    <t>Jan</t>
  </si>
  <si>
    <t>Feb</t>
  </si>
  <si>
    <t>Mar</t>
  </si>
  <si>
    <t>Apr</t>
  </si>
  <si>
    <t>May</t>
  </si>
  <si>
    <t>Jun</t>
  </si>
  <si>
    <t>Jul</t>
  </si>
  <si>
    <t>Aug</t>
  </si>
  <si>
    <t>Sep</t>
  </si>
  <si>
    <t>Oct</t>
  </si>
  <si>
    <t>Nov</t>
  </si>
  <si>
    <t>Dec</t>
  </si>
  <si>
    <t>Gallons =</t>
  </si>
  <si>
    <t>In western countries it's about 30 to 50 gallons per person per day</t>
  </si>
  <si>
    <t>In non-western wet climates with water piped to a bathroom and kitchen it's about 20 gallons per person per day</t>
  </si>
  <si>
    <t>Collected</t>
  </si>
  <si>
    <t>Consumed</t>
  </si>
  <si>
    <t xml:space="preserve">In dry areas where water is piped to a faucet in the yard outside the house, it is about 10 gallons per person day per </t>
  </si>
  <si>
    <t>In dry remote areas where water is carried less than 200 meters it is about 2 gallons per person per day</t>
  </si>
  <si>
    <t>In dry remote areas where water is carried more than 200 meters it is about 1 gallon per person per day</t>
  </si>
  <si>
    <t>Enter the efficiency of your collection system</t>
  </si>
  <si>
    <t xml:space="preserve">Efficiency = </t>
  </si>
  <si>
    <t>http://www.worldclimate.com</t>
  </si>
  <si>
    <r>
      <t xml:space="preserve">Enter the </t>
    </r>
    <r>
      <rPr>
        <u val="single"/>
        <sz val="10"/>
        <rFont val="Arial"/>
        <family val="2"/>
      </rPr>
      <t>average</t>
    </r>
    <r>
      <rPr>
        <sz val="10"/>
        <rFont val="Arial"/>
        <family val="0"/>
      </rPr>
      <t xml:space="preserve"> number of gallons that you think</t>
    </r>
    <r>
      <rPr>
        <b/>
        <sz val="10"/>
        <rFont val="Arial"/>
        <family val="2"/>
      </rPr>
      <t xml:space="preserve"> </t>
    </r>
    <r>
      <rPr>
        <b/>
        <u val="single"/>
        <sz val="10"/>
        <rFont val="Arial"/>
        <family val="2"/>
      </rPr>
      <t>each person</t>
    </r>
    <r>
      <rPr>
        <sz val="10"/>
        <rFont val="Arial"/>
        <family val="0"/>
      </rPr>
      <t xml:space="preserve"> is using in your home each day.</t>
    </r>
  </si>
  <si>
    <t>per person per day</t>
  </si>
  <si>
    <t>percent</t>
  </si>
  <si>
    <t>square feet</t>
  </si>
  <si>
    <t>If you have a high quality, well maintained gutter system the efficiency is probably about 75 to 90%.</t>
  </si>
  <si>
    <t>Total rainfall</t>
  </si>
  <si>
    <t>Total Consumed</t>
  </si>
  <si>
    <t>Things to consider once you think you've got your tank sized.</t>
  </si>
  <si>
    <t>Recheck your rainfall data.  You might want to take into account unusually dry years.</t>
  </si>
  <si>
    <t>Reconsider your collection efficiency.  Be realistic.</t>
  </si>
  <si>
    <t>Reconsider the average number of people in your home.  Do they all use the same amount of water?</t>
  </si>
  <si>
    <t>Consider conducting maintenance in the month that you have the least inventory.  Also, inspect the tank at least four times a year.</t>
  </si>
  <si>
    <t xml:space="preserve">The average number of people using water in your house each day = </t>
  </si>
  <si>
    <t>The amount of water used by each person per day varies greatly</t>
  </si>
  <si>
    <t>monthly rainfall inches</t>
  </si>
  <si>
    <t>for rainfall in your area</t>
  </si>
  <si>
    <t>If the tank size is very large, consider installing two or more tanks interconnected with ground level pipes.  This might considerably reduce the total cost of your water storage.</t>
  </si>
  <si>
    <t>Consider preparing for water conservation in the months ahead of your lowest inventory month.</t>
  </si>
  <si>
    <t>You might want to play around with these numbers to see the impact of different variables, after you've gone through it the first time.</t>
  </si>
  <si>
    <t xml:space="preserve">Fourth: Now for the fun part - sizing your tank!  </t>
  </si>
  <si>
    <r>
      <t xml:space="preserve">First; We will estimate your monthly household water usage </t>
    </r>
    <r>
      <rPr>
        <sz val="11"/>
        <rFont val="Arial"/>
        <family val="2"/>
      </rPr>
      <t>(exclude gardening and irrigation use - you can add these later if you like, but it takes a lot of water to irrigate)</t>
    </r>
  </si>
  <si>
    <t>Reconsider your roof collection area.  Do you need to add more collection area (or less)?  This would be a good time to go back to your roof area calculations in section 2.2 and think about which areas you are going to gutter.  If you don't need too collect all the roof areas, pick a few, add their areas and use this in the yellow area box above (the one that we started out with 807).</t>
  </si>
  <si>
    <t>2.3 Calculating Your Rainwater Harvesting Tank Size
Based on Your Roof Area, Rainfall, and Consumption</t>
  </si>
  <si>
    <t>Third: Now we'll enter rainfall data for your area of the world and automatically calculate and graph several things simultaneously.</t>
  </si>
  <si>
    <t>There are a lot of sources of global, monthly rainfall data on the internet (unfortunately, not too much on max intensity).  Several links are provided at the right of this page for your convenience.  For now, follow the link to worldclimate.com, type in your nearest city, select "Average Rainfall", then fill in the monthly data in inches in the yellow boxes below.  The graph will change shape as you enter data.  The dark blue line is collected water.  The purple line is your monthly consumption, and the yellow line is your tank inventory at the end of each month.</t>
  </si>
  <si>
    <t>Building a smaller tank and conserving water in the months prior to the tank running dry.
Build a smaller tank and use something other than rainwater in the dry months.
Build two or more smaller tanks.</t>
  </si>
  <si>
    <t>If your gutter system integrity is questionable and you see a lot of water running over the edge during a rain storm, the efficiency is probably about 50 to 70%</t>
  </si>
  <si>
    <t xml:space="preserve">The graph at the bottom of this page, and all of the numbers in black will automatically update each time you make a change in a yellow box. </t>
  </si>
  <si>
    <t>Second: Entering your roof area and gutter efficiency.</t>
  </si>
  <si>
    <t>http://www.ircsa.org/factsheets/AustraliaRainwater.pdf</t>
  </si>
  <si>
    <t>http://www.twdb.state.tx.us/publications/reports/RainwaterHarvestingManual_3rdedition.pdf</t>
  </si>
  <si>
    <t>Page 34+</t>
  </si>
  <si>
    <t>Page 9+</t>
  </si>
  <si>
    <r>
      <t xml:space="preserve">Enter the total area of your guttered roof that you calculated in section </t>
    </r>
    <r>
      <rPr>
        <i/>
        <sz val="10"/>
        <rFont val="Arial"/>
        <family val="2"/>
      </rPr>
      <t>2.2 Calculating your roof area for rainwater harvesting.</t>
    </r>
    <r>
      <rPr>
        <sz val="10"/>
        <rFont val="Arial"/>
        <family val="0"/>
      </rPr>
      <t xml:space="preserve"> As you recall, the total roof area in our example was Aa + Bb + Cc + Dd = 807.  Even though I told you in section 2.2 that the numbers were dimensionless, we are going to assume that they are in square feet for this example.
For those of you in moist climates, and find that you always have lots of water at the end of the month, once you are comfortable with how this spreadsheet works, try entering different combinations of roof areas; like Aa + Dd, or Bb + Cc, or just Aa.  You might find that you need less guttered roof area than you think.</t>
    </r>
  </si>
  <si>
    <t>Maximum tank inventory</t>
  </si>
  <si>
    <t>Try</t>
  </si>
  <si>
    <t>Enter your inches of rainfall per month here</t>
  </si>
  <si>
    <t>This is your total household consumption per month based on the information you typed in above.</t>
  </si>
  <si>
    <t>Total guttered</t>
  </si>
  <si>
    <t xml:space="preserve">It appears that </t>
  </si>
  <si>
    <r>
      <t xml:space="preserve">The amount of water you have at the end of each month will depend on </t>
    </r>
    <r>
      <rPr>
        <b/>
        <sz val="10"/>
        <rFont val="Arial"/>
        <family val="2"/>
      </rPr>
      <t>which month you plan on emptying your tank for maintenance</t>
    </r>
    <r>
      <rPr>
        <sz val="10"/>
        <rFont val="Arial"/>
        <family val="0"/>
      </rPr>
      <t>.  This isn't always an obvious choice.</t>
    </r>
  </si>
  <si>
    <t>gallons.</t>
  </si>
  <si>
    <t xml:space="preserve">We are going to assume that you will have zero inventory at the end of </t>
  </si>
  <si>
    <t>End of month Inventory</t>
  </si>
  <si>
    <t xml:space="preserve"> What-If "  inventory</t>
  </si>
  <si>
    <r>
      <t>You might not need a tank this big.</t>
    </r>
    <r>
      <rPr>
        <sz val="10"/>
        <rFont val="Arial"/>
        <family val="0"/>
      </rPr>
      <t xml:space="preserve">  It's time to do some what-if calculations.  You can watch what your end of the month inventory will do as you increase or decrease your tank size.</t>
    </r>
  </si>
  <si>
    <t>Simply type in a tank sizes over the 1,000 in this red box and the green graphic line will indicate what your end of the month inventory will be.</t>
  </si>
  <si>
    <t xml:space="preserve">The tables also suggest you would probably need a tank size less than </t>
  </si>
  <si>
    <t>Things to consider if you are will in to live with a tank smaller than the one you just calculated.</t>
  </si>
  <si>
    <t>Remember, this graph depends on your tank being emptied for maintenance in</t>
  </si>
  <si>
    <t xml:space="preserve">You might want to saving a few hundred gallons at the beginning of this month so that you have water to rinse the tank with after you've made repairs and cleaned the inside of the tank. </t>
  </si>
  <si>
    <t>The following table is calculated for you each time you make a change to a yellow cell.  It is used by the program to establish the best month to clean your tank.</t>
  </si>
  <si>
    <t>Maximum capture as end of month inventory</t>
  </si>
  <si>
    <t>Zero inventory month with highest annualized capture</t>
  </si>
  <si>
    <t>In Gallons: Remember to save this spreadsheet to your computer.</t>
  </si>
  <si>
    <t>This is a simple graphic calculator that will help you determine the best tank size based on your rainfall and consumption.</t>
  </si>
  <si>
    <r>
      <t xml:space="preserve">To use this calculator, you will need to fill in data in the </t>
    </r>
    <r>
      <rPr>
        <b/>
        <sz val="10"/>
        <rFont val="Arial"/>
        <family val="2"/>
      </rPr>
      <t>yellow</t>
    </r>
    <r>
      <rPr>
        <sz val="10"/>
        <rFont val="Arial"/>
        <family val="0"/>
      </rPr>
      <t xml:space="preserve"> cells.  The numbers that are already in the cells are simply used as a starting point.  I recommend that you read through the whole spreadsheet before you change any numbers. Then, type over the numbers in the yellow boxes with numbers that apply to you.</t>
    </r>
  </si>
  <si>
    <t>If you would like to make a more rigorous prediction of your water use, please use the links to the right under WATER USE CALCULATORS.</t>
  </si>
  <si>
    <t>maintain you tank based on the calculated tables at end of this section.</t>
  </si>
  <si>
    <t>would be the best month, in this case, for you to empty and</t>
  </si>
  <si>
    <t>Notice the number of months you have zero inventory.  If this is unacceptable, continue to increase the tank size until the numbers don't change (and the green covers the yellow line).  That is your maximum tank size.  Any larger of a tank will be wasted, or you will need to fill it with something other than rainwater.</t>
  </si>
  <si>
    <t>Jan through Jul
max size test</t>
  </si>
  <si>
    <t>Jan through Dec
max size test</t>
  </si>
  <si>
    <r>
      <t xml:space="preserve">This is your total gallons of rainwater collected </t>
    </r>
    <r>
      <rPr>
        <b/>
        <u val="single"/>
        <sz val="10"/>
        <rFont val="Arial"/>
        <family val="2"/>
      </rPr>
      <t>in the gutter</t>
    </r>
    <r>
      <rPr>
        <sz val="10"/>
        <rFont val="Arial"/>
        <family val="0"/>
      </rPr>
      <t xml:space="preserve"> each month.  It may or may not be available in the tank if your tank is of a size such that is overflows at times.</t>
    </r>
  </si>
  <si>
    <t>The default information given here is for Houston, Texas.</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</si>
</sst>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409]dddd\,\ mmmm\ dd\,\ yyyy"/>
    <numFmt numFmtId="169" formatCode="[$-409]mmmmm;@"/>
    <numFmt numFmtId="170" formatCode="[$-409]mmmmm\-yy;@"/>
    <numFmt numFmtId="171" formatCode="0.0"/>
    <numFmt numFmtId="172" formatCode="0.000"/>
    <numFmt numFmtId="173" formatCode="#,##0.0"/>
  </numFmts>
  <fonts count="54">
    <font>
      <sz val="10"/>
      <name val="Arial"/>
      <family val="0"/>
    </font>
    <font>
      <sz val="8"/>
      <name val="Arial"/>
      <family val="0"/>
    </font>
    <font>
      <sz val="10"/>
      <color indexed="10"/>
      <name val="Arial"/>
      <family val="0"/>
    </font>
    <font>
      <b/>
      <sz val="10"/>
      <name val="Arial"/>
      <family val="2"/>
    </font>
    <font>
      <u val="single"/>
      <sz val="10"/>
      <color indexed="12"/>
      <name val="Arial"/>
      <family val="0"/>
    </font>
    <font>
      <u val="single"/>
      <sz val="10"/>
      <color indexed="36"/>
      <name val="Arial"/>
      <family val="0"/>
    </font>
    <font>
      <u val="single"/>
      <sz val="10"/>
      <name val="Arial"/>
      <family val="2"/>
    </font>
    <font>
      <b/>
      <u val="single"/>
      <sz val="10"/>
      <name val="Arial"/>
      <family val="2"/>
    </font>
    <font>
      <b/>
      <sz val="12"/>
      <name val="Arial"/>
      <family val="2"/>
    </font>
    <font>
      <b/>
      <i/>
      <sz val="10"/>
      <name val="Arial"/>
      <family val="2"/>
    </font>
    <font>
      <b/>
      <sz val="11"/>
      <name val="Arial"/>
      <family val="2"/>
    </font>
    <font>
      <i/>
      <sz val="10"/>
      <name val="Arial"/>
      <family val="2"/>
    </font>
    <font>
      <sz val="11"/>
      <name val="Arial"/>
      <family val="2"/>
    </font>
    <font>
      <b/>
      <i/>
      <sz val="12"/>
      <name val="Arial"/>
      <family val="2"/>
    </font>
    <font>
      <b/>
      <sz val="10"/>
      <color indexed="10"/>
      <name val="Arial"/>
      <family val="2"/>
    </font>
    <font>
      <b/>
      <i/>
      <sz val="10"/>
      <color indexed="57"/>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2"/>
      <color indexed="17"/>
      <name val="Calibri"/>
      <family val="2"/>
    </font>
    <font>
      <sz val="12"/>
      <color indexed="20"/>
      <name val="Calibri"/>
      <family val="2"/>
    </font>
    <font>
      <sz val="12"/>
      <color indexed="60"/>
      <name val="Calibri"/>
      <family val="2"/>
    </font>
    <font>
      <sz val="12"/>
      <color indexed="62"/>
      <name val="Calibri"/>
      <family val="2"/>
    </font>
    <font>
      <b/>
      <sz val="12"/>
      <color indexed="63"/>
      <name val="Calibri"/>
      <family val="2"/>
    </font>
    <font>
      <b/>
      <sz val="12"/>
      <color indexed="52"/>
      <name val="Calibri"/>
      <family val="2"/>
    </font>
    <font>
      <sz val="12"/>
      <color indexed="52"/>
      <name val="Calibri"/>
      <family val="2"/>
    </font>
    <font>
      <b/>
      <sz val="12"/>
      <color indexed="9"/>
      <name val="Calibri"/>
      <family val="2"/>
    </font>
    <font>
      <sz val="12"/>
      <color indexed="10"/>
      <name val="Calibri"/>
      <family val="2"/>
    </font>
    <font>
      <i/>
      <sz val="12"/>
      <color indexed="23"/>
      <name val="Calibri"/>
      <family val="2"/>
    </font>
    <font>
      <b/>
      <sz val="12"/>
      <color indexed="8"/>
      <name val="Calibri"/>
      <family val="2"/>
    </font>
    <font>
      <sz val="12"/>
      <color indexed="9"/>
      <name val="Calibri"/>
      <family val="2"/>
    </font>
    <font>
      <sz val="12"/>
      <color indexed="8"/>
      <name val="Calibri"/>
      <family val="2"/>
    </font>
    <font>
      <sz val="9.5"/>
      <color indexed="8"/>
      <name val="Arial"/>
      <family val="0"/>
    </font>
    <font>
      <b/>
      <sz val="9.5"/>
      <color indexed="8"/>
      <name val="Arial"/>
      <family val="0"/>
    </font>
    <font>
      <b/>
      <sz val="11.25"/>
      <color indexed="8"/>
      <name val="Arial"/>
      <family val="0"/>
    </font>
    <font>
      <sz val="8.7"/>
      <color indexed="8"/>
      <name val="Arial"/>
      <family val="0"/>
    </font>
    <font>
      <sz val="12"/>
      <color theme="1"/>
      <name val="Calibri"/>
      <family val="2"/>
    </font>
    <font>
      <sz val="12"/>
      <color theme="0"/>
      <name val="Calibri"/>
      <family val="2"/>
    </font>
    <font>
      <sz val="12"/>
      <color rgb="FF9C0006"/>
      <name val="Calibri"/>
      <family val="2"/>
    </font>
    <font>
      <b/>
      <sz val="12"/>
      <color rgb="FFFA7D00"/>
      <name val="Calibri"/>
      <family val="2"/>
    </font>
    <font>
      <b/>
      <sz val="12"/>
      <color theme="0"/>
      <name val="Calibri"/>
      <family val="2"/>
    </font>
    <font>
      <i/>
      <sz val="12"/>
      <color rgb="FF7F7F7F"/>
      <name val="Calibri"/>
      <family val="2"/>
    </font>
    <font>
      <sz val="12"/>
      <color rgb="FF006100"/>
      <name val="Calibri"/>
      <family val="2"/>
    </font>
    <font>
      <b/>
      <sz val="15"/>
      <color theme="3"/>
      <name val="Calibri"/>
      <family val="2"/>
    </font>
    <font>
      <b/>
      <sz val="13"/>
      <color theme="3"/>
      <name val="Calibri"/>
      <family val="2"/>
    </font>
    <font>
      <b/>
      <sz val="11"/>
      <color theme="3"/>
      <name val="Calibri"/>
      <family val="2"/>
    </font>
    <font>
      <sz val="12"/>
      <color rgb="FF3F3F76"/>
      <name val="Calibri"/>
      <family val="2"/>
    </font>
    <font>
      <sz val="12"/>
      <color rgb="FFFA7D00"/>
      <name val="Calibri"/>
      <family val="2"/>
    </font>
    <font>
      <sz val="12"/>
      <color rgb="FF9C5700"/>
      <name val="Calibri"/>
      <family val="2"/>
    </font>
    <font>
      <b/>
      <sz val="12"/>
      <color rgb="FF3F3F3F"/>
      <name val="Calibri"/>
      <family val="2"/>
    </font>
    <font>
      <sz val="18"/>
      <color theme="3"/>
      <name val="Calibri Light"/>
      <family val="2"/>
    </font>
    <font>
      <b/>
      <sz val="12"/>
      <color theme="1"/>
      <name val="Calibri"/>
      <family val="2"/>
    </font>
    <font>
      <sz val="12"/>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7"/>
        <bgColor indexed="64"/>
      </patternFill>
    </fill>
    <fill>
      <patternFill patternType="solid">
        <fgColor indexed="42"/>
        <bgColor indexed="64"/>
      </patternFill>
    </fill>
    <fill>
      <patternFill patternType="solid">
        <fgColor indexed="45"/>
        <bgColor indexed="64"/>
      </patternFill>
    </fill>
    <fill>
      <patternFill patternType="solid">
        <fgColor indexed="13"/>
        <bgColor indexed="64"/>
      </patternFill>
    </fill>
    <fill>
      <patternFill patternType="solid">
        <fgColor indexed="10"/>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0" applyNumberFormat="0" applyFill="0" applyBorder="0" applyAlignment="0" applyProtection="0"/>
    <xf numFmtId="0" fontId="5"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 fillId="0" borderId="0" applyNumberFormat="0" applyFill="0" applyBorder="0" applyAlignment="0" applyProtection="0"/>
    <xf numFmtId="0" fontId="47" fillId="30" borderId="1" applyNumberFormat="0" applyAlignment="0" applyProtection="0"/>
    <xf numFmtId="0" fontId="48" fillId="0" borderId="6" applyNumberFormat="0" applyFill="0" applyAlignment="0" applyProtection="0"/>
    <xf numFmtId="0" fontId="49" fillId="31" borderId="0" applyNumberFormat="0" applyBorder="0" applyAlignment="0" applyProtection="0"/>
    <xf numFmtId="0" fontId="0" fillId="32" borderId="7" applyNumberFormat="0" applyFont="0" applyAlignment="0" applyProtection="0"/>
    <xf numFmtId="0" fontId="50" fillId="27" borderId="8" applyNumberFormat="0" applyAlignment="0" applyProtection="0"/>
    <xf numFmtId="9" fontId="0" fillId="0" borderId="0" applyFont="0" applyFill="0" applyBorder="0" applyAlignment="0" applyProtection="0"/>
    <xf numFmtId="0" fontId="51" fillId="0" borderId="0" applyNumberFormat="0" applyFill="0" applyBorder="0" applyAlignment="0" applyProtection="0"/>
    <xf numFmtId="0" fontId="52" fillId="0" borderId="9" applyNumberFormat="0" applyFill="0" applyAlignment="0" applyProtection="0"/>
    <xf numFmtId="0" fontId="53" fillId="0" borderId="0" applyNumberFormat="0" applyFill="0" applyBorder="0" applyAlignment="0" applyProtection="0"/>
  </cellStyleXfs>
  <cellXfs count="85">
    <xf numFmtId="0" fontId="0" fillId="0" borderId="0" xfId="0" applyAlignment="1">
      <alignment/>
    </xf>
    <xf numFmtId="0" fontId="0" fillId="0" borderId="0" xfId="0" applyFill="1" applyBorder="1" applyAlignment="1">
      <alignment horizontal="center"/>
    </xf>
    <xf numFmtId="0" fontId="0" fillId="0" borderId="0" xfId="0" applyFill="1" applyBorder="1" applyAlignment="1">
      <alignment/>
    </xf>
    <xf numFmtId="0" fontId="3" fillId="0" borderId="0" xfId="0" applyFont="1" applyBorder="1" applyAlignment="1">
      <alignment wrapText="1"/>
    </xf>
    <xf numFmtId="0" fontId="0" fillId="0" borderId="0" xfId="0" applyBorder="1" applyAlignment="1">
      <alignment wrapText="1"/>
    </xf>
    <xf numFmtId="0" fontId="0" fillId="0" borderId="0" xfId="0" applyBorder="1" applyAlignment="1">
      <alignment/>
    </xf>
    <xf numFmtId="0" fontId="2" fillId="0" borderId="0" xfId="0" applyFont="1" applyBorder="1" applyAlignment="1">
      <alignment/>
    </xf>
    <xf numFmtId="3" fontId="0" fillId="0" borderId="0" xfId="0" applyNumberFormat="1" applyBorder="1" applyAlignment="1">
      <alignment horizontal="left"/>
    </xf>
    <xf numFmtId="0" fontId="0" fillId="0" borderId="0" xfId="0" applyBorder="1" applyAlignment="1">
      <alignment horizontal="right"/>
    </xf>
    <xf numFmtId="0" fontId="0" fillId="0" borderId="0" xfId="0" applyBorder="1" applyAlignment="1">
      <alignment vertical="center"/>
    </xf>
    <xf numFmtId="0" fontId="1" fillId="0" borderId="0" xfId="0" applyFont="1" applyBorder="1" applyAlignment="1">
      <alignment horizontal="center" wrapText="1"/>
    </xf>
    <xf numFmtId="3" fontId="0" fillId="0" borderId="0" xfId="0" applyNumberFormat="1" applyBorder="1" applyAlignment="1">
      <alignment horizontal="center"/>
    </xf>
    <xf numFmtId="3" fontId="0" fillId="0" borderId="0" xfId="0" applyNumberFormat="1" applyBorder="1" applyAlignment="1">
      <alignment/>
    </xf>
    <xf numFmtId="1" fontId="0" fillId="0" borderId="0" xfId="0" applyNumberFormat="1" applyFill="1" applyBorder="1" applyAlignment="1">
      <alignment/>
    </xf>
    <xf numFmtId="3" fontId="0" fillId="0" borderId="0" xfId="0" applyNumberFormat="1" applyFill="1" applyBorder="1" applyAlignment="1">
      <alignment/>
    </xf>
    <xf numFmtId="0" fontId="3" fillId="0" borderId="0" xfId="0" applyFont="1" applyBorder="1" applyAlignment="1">
      <alignment/>
    </xf>
    <xf numFmtId="0" fontId="0" fillId="0" borderId="0" xfId="0" applyBorder="1" applyAlignment="1">
      <alignment horizontal="right" vertical="center"/>
    </xf>
    <xf numFmtId="0" fontId="4" fillId="0" borderId="0" xfId="53" applyBorder="1" applyAlignment="1" applyProtection="1">
      <alignment/>
      <protection/>
    </xf>
    <xf numFmtId="0" fontId="1" fillId="0" borderId="0" xfId="0" applyFont="1" applyFill="1" applyBorder="1" applyAlignment="1">
      <alignment horizontal="center" wrapText="1"/>
    </xf>
    <xf numFmtId="0" fontId="0" fillId="0" borderId="0" xfId="0" applyBorder="1" applyAlignment="1">
      <alignment horizontal="left"/>
    </xf>
    <xf numFmtId="0" fontId="0" fillId="0" borderId="0" xfId="0" applyBorder="1" applyAlignment="1">
      <alignment horizontal="left" wrapText="1"/>
    </xf>
    <xf numFmtId="3" fontId="0" fillId="0" borderId="0" xfId="0" applyNumberFormat="1" applyBorder="1" applyAlignment="1">
      <alignment horizontal="center" wrapText="1"/>
    </xf>
    <xf numFmtId="0" fontId="4" fillId="0" borderId="0" xfId="53" applyBorder="1" applyAlignment="1" applyProtection="1">
      <alignment wrapText="1"/>
      <protection/>
    </xf>
    <xf numFmtId="0" fontId="0" fillId="0" borderId="0" xfId="0" applyBorder="1" applyAlignment="1">
      <alignment horizontal="center" wrapText="1"/>
    </xf>
    <xf numFmtId="0" fontId="0" fillId="0" borderId="0" xfId="0" applyFill="1" applyBorder="1" applyAlignment="1">
      <alignment horizontal="left" wrapText="1"/>
    </xf>
    <xf numFmtId="0" fontId="0" fillId="0" borderId="0" xfId="0" applyFill="1" applyBorder="1" applyAlignment="1">
      <alignment horizontal="center" wrapText="1"/>
    </xf>
    <xf numFmtId="3" fontId="0" fillId="0" borderId="0" xfId="0" applyNumberFormat="1" applyFill="1" applyBorder="1" applyAlignment="1">
      <alignment horizontal="center" wrapText="1"/>
    </xf>
    <xf numFmtId="0" fontId="0" fillId="0" borderId="0" xfId="0" applyBorder="1" applyAlignment="1">
      <alignment vertical="top" wrapText="1"/>
    </xf>
    <xf numFmtId="3" fontId="0" fillId="0" borderId="0" xfId="0" applyNumberFormat="1" applyBorder="1" applyAlignment="1">
      <alignment vertical="top" wrapText="1"/>
    </xf>
    <xf numFmtId="0" fontId="0" fillId="0" borderId="0" xfId="0" applyBorder="1" applyAlignment="1">
      <alignment horizontal="center" vertical="top" wrapText="1"/>
    </xf>
    <xf numFmtId="0" fontId="0" fillId="0" borderId="0" xfId="0" applyFill="1" applyBorder="1" applyAlignment="1">
      <alignment horizontal="left" vertical="top" wrapText="1"/>
    </xf>
    <xf numFmtId="0" fontId="0" fillId="0" borderId="0" xfId="0" applyFill="1" applyBorder="1" applyAlignment="1">
      <alignment horizontal="center" vertical="top" wrapText="1"/>
    </xf>
    <xf numFmtId="1" fontId="0" fillId="0" borderId="0" xfId="0" applyNumberFormat="1" applyFill="1" applyBorder="1" applyAlignment="1">
      <alignment vertical="top" wrapText="1"/>
    </xf>
    <xf numFmtId="0" fontId="0" fillId="0" borderId="0" xfId="0" applyFill="1" applyBorder="1" applyAlignment="1">
      <alignment vertical="top" wrapText="1"/>
    </xf>
    <xf numFmtId="0" fontId="3" fillId="0" borderId="0" xfId="0" applyFont="1" applyFill="1" applyBorder="1" applyAlignment="1">
      <alignment horizontal="center" wrapText="1"/>
    </xf>
    <xf numFmtId="3" fontId="3" fillId="0" borderId="0" xfId="0" applyNumberFormat="1" applyFont="1" applyBorder="1" applyAlignment="1">
      <alignment horizontal="center" wrapText="1"/>
    </xf>
    <xf numFmtId="0" fontId="0" fillId="0" borderId="0" xfId="0" applyBorder="1" applyAlignment="1">
      <alignment vertical="top"/>
    </xf>
    <xf numFmtId="3" fontId="1" fillId="0" borderId="0" xfId="0" applyNumberFormat="1" applyFont="1" applyFill="1" applyBorder="1" applyAlignment="1">
      <alignment horizontal="center" wrapText="1"/>
    </xf>
    <xf numFmtId="1" fontId="1" fillId="0" borderId="0" xfId="0" applyNumberFormat="1" applyFont="1" applyFill="1" applyBorder="1" applyAlignment="1">
      <alignment horizontal="center" wrapText="1"/>
    </xf>
    <xf numFmtId="0" fontId="0" fillId="0" borderId="0" xfId="0" applyBorder="1" applyAlignment="1">
      <alignment horizontal="center"/>
    </xf>
    <xf numFmtId="0" fontId="0" fillId="0" borderId="0" xfId="0" applyBorder="1" applyAlignment="1">
      <alignment horizontal="right" wrapText="1"/>
    </xf>
    <xf numFmtId="0" fontId="0" fillId="0" borderId="0" xfId="0" applyNumberFormat="1" applyBorder="1" applyAlignment="1">
      <alignment horizontal="center"/>
    </xf>
    <xf numFmtId="3" fontId="3" fillId="33" borderId="0" xfId="0" applyNumberFormat="1" applyFont="1" applyFill="1" applyBorder="1" applyAlignment="1">
      <alignment horizontal="center" wrapText="1"/>
    </xf>
    <xf numFmtId="0" fontId="3" fillId="33" borderId="0" xfId="0" applyFont="1" applyFill="1" applyBorder="1" applyAlignment="1">
      <alignment horizontal="center" vertical="top"/>
    </xf>
    <xf numFmtId="0" fontId="3" fillId="33" borderId="0" xfId="0" applyFont="1" applyFill="1" applyBorder="1" applyAlignment="1">
      <alignment horizontal="center" wrapText="1"/>
    </xf>
    <xf numFmtId="3" fontId="10" fillId="33" borderId="0" xfId="0" applyNumberFormat="1" applyFont="1" applyFill="1" applyBorder="1" applyAlignment="1">
      <alignment horizontal="center" vertical="top" wrapText="1"/>
    </xf>
    <xf numFmtId="169" fontId="0" fillId="0" borderId="0" xfId="0" applyNumberFormat="1" applyBorder="1" applyAlignment="1">
      <alignment horizontal="center" wrapText="1"/>
    </xf>
    <xf numFmtId="0" fontId="1" fillId="0" borderId="0" xfId="0" applyNumberFormat="1" applyFont="1" applyBorder="1" applyAlignment="1">
      <alignment horizontal="center" wrapText="1"/>
    </xf>
    <xf numFmtId="0" fontId="0" fillId="0" borderId="0" xfId="0" applyNumberFormat="1" applyBorder="1" applyAlignment="1">
      <alignment horizontal="center" wrapText="1"/>
    </xf>
    <xf numFmtId="3" fontId="0" fillId="34" borderId="0" xfId="0" applyNumberFormat="1" applyFill="1" applyBorder="1" applyAlignment="1">
      <alignment horizontal="center"/>
    </xf>
    <xf numFmtId="3" fontId="0" fillId="35" borderId="0" xfId="0" applyNumberFormat="1" applyFont="1" applyFill="1" applyBorder="1" applyAlignment="1">
      <alignment horizontal="center" wrapText="1"/>
    </xf>
    <xf numFmtId="0" fontId="1" fillId="35" borderId="0" xfId="0" applyFont="1" applyFill="1" applyBorder="1" applyAlignment="1" quotePrefix="1">
      <alignment horizontal="center" wrapText="1"/>
    </xf>
    <xf numFmtId="0" fontId="1" fillId="34" borderId="0" xfId="0" applyFont="1" applyFill="1" applyBorder="1" applyAlignment="1">
      <alignment horizontal="center" wrapText="1"/>
    </xf>
    <xf numFmtId="0" fontId="0" fillId="36" borderId="0" xfId="0" applyFill="1" applyBorder="1" applyAlignment="1" applyProtection="1">
      <alignment horizontal="center" wrapText="1"/>
      <protection locked="0"/>
    </xf>
    <xf numFmtId="3" fontId="3" fillId="37" borderId="0" xfId="0" applyNumberFormat="1" applyFont="1" applyFill="1" applyBorder="1" applyAlignment="1" applyProtection="1">
      <alignment horizontal="center" vertical="center" wrapText="1"/>
      <protection locked="0"/>
    </xf>
    <xf numFmtId="0" fontId="0" fillId="36" borderId="0" xfId="0" applyFill="1" applyBorder="1" applyAlignment="1" applyProtection="1">
      <alignment horizontal="center" vertical="center"/>
      <protection locked="0"/>
    </xf>
    <xf numFmtId="3" fontId="0" fillId="36" borderId="0" xfId="0" applyNumberFormat="1" applyFill="1" applyBorder="1" applyAlignment="1" applyProtection="1">
      <alignment horizontal="center" vertical="center"/>
      <protection locked="0"/>
    </xf>
    <xf numFmtId="1" fontId="0" fillId="0" borderId="0" xfId="0" applyNumberFormat="1" applyFill="1" applyBorder="1" applyAlignment="1">
      <alignment horizontal="center"/>
    </xf>
    <xf numFmtId="1" fontId="0" fillId="0" borderId="0" xfId="0" applyNumberFormat="1" applyBorder="1" applyAlignment="1">
      <alignment horizontal="center"/>
    </xf>
    <xf numFmtId="0" fontId="13" fillId="33" borderId="0" xfId="0" applyFont="1" applyFill="1" applyBorder="1" applyAlignment="1">
      <alignment horizontal="center" vertical="top" wrapText="1"/>
    </xf>
    <xf numFmtId="0" fontId="4" fillId="0" borderId="0" xfId="53" applyBorder="1" applyAlignment="1" applyProtection="1">
      <alignment/>
      <protection locked="0"/>
    </xf>
    <xf numFmtId="0" fontId="0" fillId="0" borderId="0" xfId="0" applyBorder="1" applyAlignment="1" applyProtection="1">
      <alignment/>
      <protection locked="0"/>
    </xf>
    <xf numFmtId="0" fontId="8" fillId="0" borderId="0" xfId="0" applyFont="1" applyBorder="1" applyAlignment="1">
      <alignment horizontal="center" vertical="top" wrapText="1"/>
    </xf>
    <xf numFmtId="0" fontId="8" fillId="0" borderId="0" xfId="0" applyFont="1" applyBorder="1" applyAlignment="1">
      <alignment horizontal="center" vertical="top"/>
    </xf>
    <xf numFmtId="0" fontId="0" fillId="0" borderId="0" xfId="0" applyBorder="1" applyAlignment="1">
      <alignment vertical="top" wrapText="1"/>
    </xf>
    <xf numFmtId="0" fontId="10" fillId="0" borderId="0" xfId="0" applyFont="1" applyBorder="1" applyAlignment="1">
      <alignment wrapText="1"/>
    </xf>
    <xf numFmtId="0" fontId="0" fillId="0" borderId="0" xfId="0" applyBorder="1" applyAlignment="1">
      <alignment vertical="center" wrapText="1"/>
    </xf>
    <xf numFmtId="0" fontId="13" fillId="0" borderId="0" xfId="0" applyFont="1" applyBorder="1" applyAlignment="1">
      <alignment vertical="top" wrapText="1"/>
    </xf>
    <xf numFmtId="0" fontId="9" fillId="0" borderId="0" xfId="0" applyFont="1" applyBorder="1" applyAlignment="1">
      <alignment vertical="top" wrapText="1"/>
    </xf>
    <xf numFmtId="0" fontId="0" fillId="0" borderId="0" xfId="0" applyBorder="1" applyAlignment="1">
      <alignment wrapText="1"/>
    </xf>
    <xf numFmtId="3" fontId="0" fillId="0" borderId="0" xfId="0" applyNumberFormat="1" applyBorder="1" applyAlignment="1">
      <alignment/>
    </xf>
    <xf numFmtId="0" fontId="3" fillId="0" borderId="0" xfId="0" applyFont="1" applyBorder="1" applyAlignment="1">
      <alignment/>
    </xf>
    <xf numFmtId="0" fontId="3" fillId="0" borderId="0" xfId="0" applyFont="1" applyBorder="1" applyAlignment="1">
      <alignment wrapText="1"/>
    </xf>
    <xf numFmtId="0" fontId="0" fillId="0" borderId="0" xfId="0" applyFont="1" applyBorder="1" applyAlignment="1">
      <alignment wrapText="1"/>
    </xf>
    <xf numFmtId="0" fontId="0" fillId="0" borderId="0" xfId="0" applyBorder="1" applyAlignment="1">
      <alignment/>
    </xf>
    <xf numFmtId="0" fontId="0" fillId="0" borderId="0" xfId="0" applyFill="1" applyBorder="1" applyAlignment="1">
      <alignment wrapText="1"/>
    </xf>
    <xf numFmtId="0" fontId="0" fillId="0" borderId="0" xfId="0" applyBorder="1" applyAlignment="1">
      <alignment vertical="center"/>
    </xf>
    <xf numFmtId="0" fontId="10" fillId="0" borderId="0" xfId="0" applyFont="1" applyBorder="1" applyAlignment="1">
      <alignment/>
    </xf>
    <xf numFmtId="0" fontId="14" fillId="0" borderId="0" xfId="0" applyFont="1" applyBorder="1" applyAlignment="1">
      <alignment vertical="top" wrapText="1"/>
    </xf>
    <xf numFmtId="0" fontId="4" fillId="0" borderId="0" xfId="53" applyBorder="1" applyAlignment="1" applyProtection="1">
      <alignment horizontal="center"/>
      <protection locked="0"/>
    </xf>
    <xf numFmtId="0" fontId="0" fillId="0" borderId="0" xfId="0" applyBorder="1" applyAlignment="1" applyProtection="1">
      <alignment horizontal="center"/>
      <protection locked="0"/>
    </xf>
    <xf numFmtId="0" fontId="0" fillId="0" borderId="0" xfId="0" applyBorder="1" applyAlignment="1">
      <alignment horizontal="center"/>
    </xf>
    <xf numFmtId="0" fontId="4" fillId="0" borderId="0" xfId="53" applyBorder="1" applyAlignment="1" applyProtection="1">
      <alignment/>
      <protection locked="0"/>
    </xf>
    <xf numFmtId="0" fontId="8" fillId="0" borderId="0" xfId="0" applyFont="1" applyBorder="1" applyAlignment="1">
      <alignment horizontal="left" vertical="top" wrapText="1"/>
    </xf>
    <xf numFmtId="0" fontId="15" fillId="0" borderId="0" xfId="0" applyFont="1" applyFill="1" applyBorder="1" applyAlignment="1">
      <alignment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25" b="1" i="0" u="none" baseline="0">
                <a:solidFill>
                  <a:srgbClr val="000000"/>
                </a:solidFill>
                <a:latin typeface="Arial"/>
                <a:ea typeface="Arial"/>
                <a:cs typeface="Arial"/>
              </a:rPr>
              <a:t>Rainwater Inventory Based On Collection, Consumption &amp; Tank Size</a:t>
            </a:r>
          </a:p>
        </c:rich>
      </c:tx>
      <c:layout>
        <c:manualLayout>
          <c:xMode val="factor"/>
          <c:yMode val="factor"/>
          <c:x val="0.0025"/>
          <c:y val="0"/>
        </c:manualLayout>
      </c:layout>
      <c:spPr>
        <a:noFill/>
        <a:ln>
          <a:noFill/>
        </a:ln>
      </c:spPr>
    </c:title>
    <c:plotArea>
      <c:layout>
        <c:manualLayout>
          <c:xMode val="edge"/>
          <c:yMode val="edge"/>
          <c:x val="0.06275"/>
          <c:y val="0.214"/>
          <c:w val="0.918"/>
          <c:h val="0.675"/>
        </c:manualLayout>
      </c:layout>
      <c:lineChart>
        <c:grouping val="standard"/>
        <c:varyColors val="0"/>
        <c:ser>
          <c:idx val="0"/>
          <c:order val="0"/>
          <c:tx>
            <c:strRef>
              <c:f>Sheet1!$D$54</c:f>
              <c:strCache>
                <c:ptCount val="1"/>
                <c:pt idx="0">
                  <c:v>Collected</c:v>
                </c:pt>
              </c:strCache>
            </c:strRef>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Sheet1!$B$55:$B$66</c:f>
              <c:strCache/>
            </c:strRef>
          </c:cat>
          <c:val>
            <c:numRef>
              <c:f>Sheet1!$D$55:$D$66</c:f>
              <c:numCache/>
            </c:numRef>
          </c:val>
          <c:smooth val="0"/>
        </c:ser>
        <c:ser>
          <c:idx val="1"/>
          <c:order val="1"/>
          <c:tx>
            <c:strRef>
              <c:f>Sheet1!$E$54</c:f>
              <c:strCache>
                <c:ptCount val="1"/>
                <c:pt idx="0">
                  <c:v>Consumed</c:v>
                </c:pt>
              </c:strCache>
            </c:strRef>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Sheet1!$B$55:$B$66</c:f>
              <c:strCache/>
            </c:strRef>
          </c:cat>
          <c:val>
            <c:numRef>
              <c:f>Sheet1!$E$55:$E$66</c:f>
              <c:numCache/>
            </c:numRef>
          </c:val>
          <c:smooth val="0"/>
        </c:ser>
        <c:ser>
          <c:idx val="2"/>
          <c:order val="2"/>
          <c:tx>
            <c:strRef>
              <c:f>Sheet1!$F$54</c:f>
              <c:strCache>
                <c:ptCount val="1"/>
                <c:pt idx="0">
                  <c:v>End of month Inventory</c:v>
                </c:pt>
              </c:strCache>
            </c:strRef>
          </c:tx>
          <c:spPr>
            <a:ln w="381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Sheet1!$B$55:$B$66</c:f>
              <c:strCache/>
            </c:strRef>
          </c:cat>
          <c:val>
            <c:numRef>
              <c:f>Sheet1!$F$55:$F$66</c:f>
              <c:numCache/>
            </c:numRef>
          </c:val>
          <c:smooth val="0"/>
        </c:ser>
        <c:ser>
          <c:idx val="3"/>
          <c:order val="3"/>
          <c:tx>
            <c:strRef>
              <c:f>Sheet1!$G$54</c:f>
              <c:strCache>
                <c:ptCount val="1"/>
                <c:pt idx="0">
                  <c:v> What-If "  inventory</c:v>
                </c:pt>
              </c:strCache>
            </c:strRef>
          </c:tx>
          <c:spPr>
            <a:ln w="381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Sheet1!$B$55:$B$66</c:f>
              <c:strCache/>
            </c:strRef>
          </c:cat>
          <c:val>
            <c:numRef>
              <c:f>Sheet1!$G$55:$G$66</c:f>
              <c:numCache/>
            </c:numRef>
          </c:val>
          <c:smooth val="0"/>
        </c:ser>
        <c:marker val="1"/>
        <c:axId val="31587258"/>
        <c:axId val="15849867"/>
      </c:lineChart>
      <c:catAx>
        <c:axId val="31587258"/>
        <c:scaling>
          <c:orientation val="minMax"/>
        </c:scaling>
        <c:axPos val="b"/>
        <c:delete val="0"/>
        <c:numFmt formatCode="General" sourceLinked="1"/>
        <c:majorTickMark val="out"/>
        <c:minorTickMark val="none"/>
        <c:tickLblPos val="nextTo"/>
        <c:spPr>
          <a:ln w="3175">
            <a:solidFill>
              <a:srgbClr val="000000"/>
            </a:solidFill>
          </a:ln>
        </c:spPr>
        <c:crossAx val="15849867"/>
        <c:crosses val="autoZero"/>
        <c:auto val="1"/>
        <c:lblOffset val="100"/>
        <c:tickLblSkip val="1"/>
        <c:noMultiLvlLbl val="0"/>
      </c:catAx>
      <c:valAx>
        <c:axId val="15849867"/>
        <c:scaling>
          <c:orientation val="minMax"/>
        </c:scaling>
        <c:axPos val="l"/>
        <c:title>
          <c:tx>
            <c:rich>
              <a:bodyPr vert="horz" rot="-5400000" anchor="ctr"/>
              <a:lstStyle/>
              <a:p>
                <a:pPr algn="ctr">
                  <a:defRPr/>
                </a:pPr>
                <a:r>
                  <a:rPr lang="en-US" cap="none" sz="950" b="1" i="0" u="none" baseline="0">
                    <a:solidFill>
                      <a:srgbClr val="000000"/>
                    </a:solidFill>
                    <a:latin typeface="Arial"/>
                    <a:ea typeface="Arial"/>
                    <a:cs typeface="Arial"/>
                  </a:rPr>
                  <a:t>...Gallons...      </a:t>
                </a:r>
              </a:p>
            </c:rich>
          </c:tx>
          <c:layout>
            <c:manualLayout>
              <c:xMode val="factor"/>
              <c:yMode val="factor"/>
              <c:x val="-0.019"/>
              <c:y val="0.0052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31587258"/>
        <c:crossesAt val="1"/>
        <c:crossBetween val="between"/>
        <c:dispUnits/>
      </c:valAx>
      <c:spPr>
        <a:solidFill>
          <a:srgbClr val="C0C0C0"/>
        </a:solidFill>
        <a:ln w="12700">
          <a:solidFill>
            <a:srgbClr val="808080"/>
          </a:solidFill>
        </a:ln>
      </c:spPr>
    </c:plotArea>
    <c:legend>
      <c:legendPos val="b"/>
      <c:layout>
        <c:manualLayout>
          <c:xMode val="edge"/>
          <c:yMode val="edge"/>
          <c:x val="0.0555"/>
          <c:y val="0.919"/>
          <c:w val="0.88175"/>
          <c:h val="0.06175"/>
        </c:manualLayout>
      </c:layout>
      <c:overlay val="0"/>
      <c:spPr>
        <a:solidFill>
          <a:srgbClr val="FFFFFF"/>
        </a:solidFill>
        <a:ln w="3175">
          <a:solidFill>
            <a:srgbClr val="000000"/>
          </a:solidFill>
        </a:ln>
      </c:spPr>
      <c:txPr>
        <a:bodyPr vert="horz" rot="0"/>
        <a:lstStyle/>
        <a:p>
          <a:pPr>
            <a:defRPr lang="en-US" cap="none" sz="87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95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276225</xdr:colOff>
      <xdr:row>35</xdr:row>
      <xdr:rowOff>76200</xdr:rowOff>
    </xdr:from>
    <xdr:to>
      <xdr:col>2</xdr:col>
      <xdr:colOff>428625</xdr:colOff>
      <xdr:row>35</xdr:row>
      <xdr:rowOff>76200</xdr:rowOff>
    </xdr:to>
    <xdr:sp>
      <xdr:nvSpPr>
        <xdr:cNvPr id="1" name="Line 7"/>
        <xdr:cNvSpPr>
          <a:spLocks/>
        </xdr:cNvSpPr>
      </xdr:nvSpPr>
      <xdr:spPr>
        <a:xfrm>
          <a:off x="952500" y="10334625"/>
          <a:ext cx="1524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276225</xdr:colOff>
      <xdr:row>35</xdr:row>
      <xdr:rowOff>76200</xdr:rowOff>
    </xdr:from>
    <xdr:to>
      <xdr:col>2</xdr:col>
      <xdr:colOff>276225</xdr:colOff>
      <xdr:row>52</xdr:row>
      <xdr:rowOff>114300</xdr:rowOff>
    </xdr:to>
    <xdr:sp>
      <xdr:nvSpPr>
        <xdr:cNvPr id="2" name="Line 8"/>
        <xdr:cNvSpPr>
          <a:spLocks/>
        </xdr:cNvSpPr>
      </xdr:nvSpPr>
      <xdr:spPr>
        <a:xfrm>
          <a:off x="952500" y="10334625"/>
          <a:ext cx="0" cy="44862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38</xdr:row>
      <xdr:rowOff>85725</xdr:rowOff>
    </xdr:from>
    <xdr:to>
      <xdr:col>3</xdr:col>
      <xdr:colOff>352425</xdr:colOff>
      <xdr:row>52</xdr:row>
      <xdr:rowOff>142875</xdr:rowOff>
    </xdr:to>
    <xdr:sp>
      <xdr:nvSpPr>
        <xdr:cNvPr id="3" name="Line 9"/>
        <xdr:cNvSpPr>
          <a:spLocks/>
        </xdr:cNvSpPr>
      </xdr:nvSpPr>
      <xdr:spPr>
        <a:xfrm>
          <a:off x="1524000" y="10725150"/>
          <a:ext cx="0" cy="41243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38</xdr:row>
      <xdr:rowOff>85725</xdr:rowOff>
    </xdr:from>
    <xdr:to>
      <xdr:col>4</xdr:col>
      <xdr:colOff>0</xdr:colOff>
      <xdr:row>38</xdr:row>
      <xdr:rowOff>85725</xdr:rowOff>
    </xdr:to>
    <xdr:sp>
      <xdr:nvSpPr>
        <xdr:cNvPr id="4" name="Line 11"/>
        <xdr:cNvSpPr>
          <a:spLocks/>
        </xdr:cNvSpPr>
      </xdr:nvSpPr>
      <xdr:spPr>
        <a:xfrm>
          <a:off x="1524000" y="10725150"/>
          <a:ext cx="2095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266700</xdr:colOff>
      <xdr:row>40</xdr:row>
      <xdr:rowOff>104775</xdr:rowOff>
    </xdr:from>
    <xdr:to>
      <xdr:col>4</xdr:col>
      <xdr:colOff>266700</xdr:colOff>
      <xdr:row>52</xdr:row>
      <xdr:rowOff>142875</xdr:rowOff>
    </xdr:to>
    <xdr:sp>
      <xdr:nvSpPr>
        <xdr:cNvPr id="5" name="Line 17"/>
        <xdr:cNvSpPr>
          <a:spLocks/>
        </xdr:cNvSpPr>
      </xdr:nvSpPr>
      <xdr:spPr>
        <a:xfrm>
          <a:off x="2000250" y="11201400"/>
          <a:ext cx="0" cy="36480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266700</xdr:colOff>
      <xdr:row>40</xdr:row>
      <xdr:rowOff>85725</xdr:rowOff>
    </xdr:from>
    <xdr:to>
      <xdr:col>5</xdr:col>
      <xdr:colOff>0</xdr:colOff>
      <xdr:row>40</xdr:row>
      <xdr:rowOff>85725</xdr:rowOff>
    </xdr:to>
    <xdr:sp>
      <xdr:nvSpPr>
        <xdr:cNvPr id="6" name="Line 18"/>
        <xdr:cNvSpPr>
          <a:spLocks/>
        </xdr:cNvSpPr>
      </xdr:nvSpPr>
      <xdr:spPr>
        <a:xfrm>
          <a:off x="2000250" y="11182350"/>
          <a:ext cx="3143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285750</xdr:colOff>
      <xdr:row>42</xdr:row>
      <xdr:rowOff>104775</xdr:rowOff>
    </xdr:from>
    <xdr:to>
      <xdr:col>5</xdr:col>
      <xdr:colOff>285750</xdr:colOff>
      <xdr:row>52</xdr:row>
      <xdr:rowOff>142875</xdr:rowOff>
    </xdr:to>
    <xdr:sp>
      <xdr:nvSpPr>
        <xdr:cNvPr id="7" name="Line 26"/>
        <xdr:cNvSpPr>
          <a:spLocks/>
        </xdr:cNvSpPr>
      </xdr:nvSpPr>
      <xdr:spPr>
        <a:xfrm>
          <a:off x="2600325" y="11430000"/>
          <a:ext cx="0" cy="34194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285750</xdr:colOff>
      <xdr:row>42</xdr:row>
      <xdr:rowOff>85725</xdr:rowOff>
    </xdr:from>
    <xdr:to>
      <xdr:col>5</xdr:col>
      <xdr:colOff>533400</xdr:colOff>
      <xdr:row>42</xdr:row>
      <xdr:rowOff>85725</xdr:rowOff>
    </xdr:to>
    <xdr:sp>
      <xdr:nvSpPr>
        <xdr:cNvPr id="8" name="Line 27"/>
        <xdr:cNvSpPr>
          <a:spLocks/>
        </xdr:cNvSpPr>
      </xdr:nvSpPr>
      <xdr:spPr>
        <a:xfrm>
          <a:off x="2600325" y="114109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323850</xdr:colOff>
      <xdr:row>49</xdr:row>
      <xdr:rowOff>352425</xdr:rowOff>
    </xdr:from>
    <xdr:to>
      <xdr:col>6</xdr:col>
      <xdr:colOff>323850</xdr:colOff>
      <xdr:row>52</xdr:row>
      <xdr:rowOff>85725</xdr:rowOff>
    </xdr:to>
    <xdr:sp>
      <xdr:nvSpPr>
        <xdr:cNvPr id="9" name="Line 28"/>
        <xdr:cNvSpPr>
          <a:spLocks/>
        </xdr:cNvSpPr>
      </xdr:nvSpPr>
      <xdr:spPr>
        <a:xfrm>
          <a:off x="3267075" y="13830300"/>
          <a:ext cx="0" cy="9620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57150</xdr:colOff>
      <xdr:row>52</xdr:row>
      <xdr:rowOff>38100</xdr:rowOff>
    </xdr:from>
    <xdr:to>
      <xdr:col>15</xdr:col>
      <xdr:colOff>0</xdr:colOff>
      <xdr:row>69</xdr:row>
      <xdr:rowOff>142875</xdr:rowOff>
    </xdr:to>
    <xdr:graphicFrame>
      <xdr:nvGraphicFramePr>
        <xdr:cNvPr id="10" name="Chart 68"/>
        <xdr:cNvGraphicFramePr/>
      </xdr:nvGraphicFramePr>
      <xdr:xfrm>
        <a:off x="3657600" y="14744700"/>
        <a:ext cx="4676775" cy="3448050"/>
      </xdr:xfrm>
      <a:graphic>
        <a:graphicData uri="http://schemas.openxmlformats.org/drawingml/2006/chart">
          <c:chart xmlns:c="http://schemas.openxmlformats.org/drawingml/2006/chart" r:id="rId1"/>
        </a:graphicData>
      </a:graphic>
    </xdr:graphicFrame>
    <xdr:clientData/>
  </xdr:twoCellAnchor>
  <xdr:twoCellAnchor>
    <xdr:from>
      <xdr:col>1</xdr:col>
      <xdr:colOff>285750</xdr:colOff>
      <xdr:row>101</xdr:row>
      <xdr:rowOff>38100</xdr:rowOff>
    </xdr:from>
    <xdr:to>
      <xdr:col>2</xdr:col>
      <xdr:colOff>476250</xdr:colOff>
      <xdr:row>104</xdr:row>
      <xdr:rowOff>95250</xdr:rowOff>
    </xdr:to>
    <xdr:sp>
      <xdr:nvSpPr>
        <xdr:cNvPr id="11" name="Line 69"/>
        <xdr:cNvSpPr>
          <a:spLocks/>
        </xdr:cNvSpPr>
      </xdr:nvSpPr>
      <xdr:spPr>
        <a:xfrm flipH="1" flipV="1">
          <a:off x="533400" y="25555575"/>
          <a:ext cx="619125" cy="5429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333375</xdr:colOff>
      <xdr:row>101</xdr:row>
      <xdr:rowOff>38100</xdr:rowOff>
    </xdr:from>
    <xdr:to>
      <xdr:col>2</xdr:col>
      <xdr:colOff>476250</xdr:colOff>
      <xdr:row>102</xdr:row>
      <xdr:rowOff>85725</xdr:rowOff>
    </xdr:to>
    <xdr:sp>
      <xdr:nvSpPr>
        <xdr:cNvPr id="12" name="Line 70"/>
        <xdr:cNvSpPr>
          <a:spLocks/>
        </xdr:cNvSpPr>
      </xdr:nvSpPr>
      <xdr:spPr>
        <a:xfrm flipH="1" flipV="1">
          <a:off x="1009650" y="25555575"/>
          <a:ext cx="142875" cy="2095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ircsa.org/factsheets/AustraliaRainwater.pdf" TargetMode="External" /><Relationship Id="rId2" Type="http://schemas.openxmlformats.org/officeDocument/2006/relationships/hyperlink" Target="http://www.twdb.state.tx.us/publications/reports/RainwaterHarvestingManual_3rdedition.pdf" TargetMode="External" /><Relationship Id="rId3" Type="http://schemas.openxmlformats.org/officeDocument/2006/relationships/hyperlink" Target="http://www.worldclimate.com/" TargetMode="External" /><Relationship Id="rId4"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R106"/>
  <sheetViews>
    <sheetView tabSelected="1" zoomScale="105" zoomScaleNormal="105" zoomScalePageLayoutView="0" workbookViewId="0" topLeftCell="A27">
      <selection activeCell="C61" sqref="C61"/>
    </sheetView>
  </sheetViews>
  <sheetFormatPr defaultColWidth="9.140625" defaultRowHeight="12.75"/>
  <cols>
    <col min="1" max="1" width="3.7109375" style="5" customWidth="1"/>
    <col min="2" max="2" width="6.421875" style="5" customWidth="1"/>
    <col min="3" max="3" width="7.421875" style="5" customWidth="1"/>
    <col min="4" max="4" width="8.421875" style="5" customWidth="1"/>
    <col min="5" max="5" width="8.7109375" style="5" customWidth="1"/>
    <col min="6" max="6" width="9.421875" style="5" customWidth="1"/>
    <col min="7" max="7" width="9.8515625" style="5" customWidth="1"/>
    <col min="8" max="8" width="7.7109375" style="5" customWidth="1"/>
    <col min="9" max="9" width="9.421875" style="5" customWidth="1"/>
    <col min="10" max="10" width="14.7109375" style="5" customWidth="1"/>
    <col min="11" max="11" width="9.140625" style="5" customWidth="1"/>
    <col min="12" max="14" width="7.28125" style="5" customWidth="1"/>
    <col min="15" max="15" width="8.140625" style="5" customWidth="1"/>
    <col min="16" max="16" width="9.00390625" style="5" customWidth="1"/>
    <col min="17" max="16384" width="9.140625" style="5" customWidth="1"/>
  </cols>
  <sheetData>
    <row r="1" spans="1:14" ht="45.75" customHeight="1">
      <c r="A1" s="62" t="s">
        <v>45</v>
      </c>
      <c r="B1" s="63"/>
      <c r="C1" s="63"/>
      <c r="D1" s="63"/>
      <c r="E1" s="63"/>
      <c r="F1" s="63"/>
      <c r="G1" s="63"/>
      <c r="H1" s="63"/>
      <c r="I1" s="63"/>
      <c r="J1" s="63"/>
      <c r="K1" s="63"/>
      <c r="L1" s="63"/>
      <c r="M1" s="63"/>
      <c r="N1" s="63"/>
    </row>
    <row r="2" spans="1:15" ht="12.75">
      <c r="A2" s="71" t="s">
        <v>77</v>
      </c>
      <c r="B2" s="71"/>
      <c r="C2" s="71"/>
      <c r="D2" s="71"/>
      <c r="E2" s="71"/>
      <c r="F2" s="71"/>
      <c r="G2" s="71"/>
      <c r="H2" s="71"/>
      <c r="I2" s="71"/>
      <c r="J2" s="71"/>
      <c r="K2" s="71"/>
      <c r="L2" s="71"/>
      <c r="M2" s="71"/>
      <c r="N2" s="71"/>
      <c r="O2" s="71"/>
    </row>
    <row r="3" spans="1:11" ht="36" customHeight="1">
      <c r="A3" s="72" t="s">
        <v>78</v>
      </c>
      <c r="B3" s="73"/>
      <c r="C3" s="73"/>
      <c r="D3" s="73"/>
      <c r="E3" s="73"/>
      <c r="F3" s="73"/>
      <c r="G3" s="73"/>
      <c r="H3" s="73"/>
      <c r="I3" s="73"/>
      <c r="J3" s="73"/>
      <c r="K3" s="73"/>
    </row>
    <row r="4" spans="1:11" ht="10.5" customHeight="1">
      <c r="A4" s="3"/>
      <c r="B4" s="4"/>
      <c r="C4" s="4"/>
      <c r="D4" s="4"/>
      <c r="E4" s="4"/>
      <c r="F4" s="4"/>
      <c r="G4" s="4"/>
      <c r="H4" s="4"/>
      <c r="I4" s="4"/>
      <c r="J4" s="4"/>
      <c r="K4" s="4"/>
    </row>
    <row r="5" spans="1:15" ht="27" customHeight="1">
      <c r="A5" s="69" t="s">
        <v>79</v>
      </c>
      <c r="B5" s="69"/>
      <c r="C5" s="69"/>
      <c r="D5" s="69"/>
      <c r="E5" s="69"/>
      <c r="F5" s="69"/>
      <c r="G5" s="69"/>
      <c r="H5" s="69"/>
      <c r="I5" s="69"/>
      <c r="J5" s="69"/>
      <c r="K5" s="69"/>
      <c r="L5" s="69"/>
      <c r="M5" s="69"/>
      <c r="N5" s="69"/>
      <c r="O5" s="69"/>
    </row>
    <row r="6" spans="1:15" ht="25.5" customHeight="1">
      <c r="A6" s="69" t="s">
        <v>41</v>
      </c>
      <c r="B6" s="69"/>
      <c r="C6" s="69"/>
      <c r="D6" s="69"/>
      <c r="E6" s="69"/>
      <c r="F6" s="69"/>
      <c r="G6" s="69"/>
      <c r="H6" s="69"/>
      <c r="I6" s="69"/>
      <c r="J6" s="69"/>
      <c r="K6" s="69"/>
      <c r="L6" s="69"/>
      <c r="M6" s="69"/>
      <c r="N6" s="69"/>
      <c r="O6" s="69"/>
    </row>
    <row r="7" spans="1:15" ht="18.75" customHeight="1">
      <c r="A7" s="69" t="s">
        <v>50</v>
      </c>
      <c r="B7" s="69"/>
      <c r="C7" s="69"/>
      <c r="D7" s="69"/>
      <c r="E7" s="69"/>
      <c r="F7" s="69"/>
      <c r="G7" s="69"/>
      <c r="H7" s="69"/>
      <c r="I7" s="69"/>
      <c r="J7" s="69"/>
      <c r="K7" s="69"/>
      <c r="L7" s="69"/>
      <c r="M7" s="69"/>
      <c r="N7" s="69"/>
      <c r="O7" s="69"/>
    </row>
    <row r="8" spans="1:12" ht="12.75">
      <c r="A8" s="19"/>
      <c r="B8" s="19"/>
      <c r="C8" s="20"/>
      <c r="D8" s="19"/>
      <c r="E8" s="7"/>
      <c r="F8" s="7"/>
      <c r="G8" s="7"/>
      <c r="H8" s="12"/>
      <c r="I8" s="11"/>
      <c r="J8" s="12"/>
      <c r="K8" s="12"/>
      <c r="L8" s="12"/>
    </row>
    <row r="9" spans="1:15" ht="35.25" customHeight="1">
      <c r="A9" s="65" t="s">
        <v>43</v>
      </c>
      <c r="B9" s="65"/>
      <c r="C9" s="65"/>
      <c r="D9" s="65"/>
      <c r="E9" s="65"/>
      <c r="F9" s="65"/>
      <c r="G9" s="65"/>
      <c r="H9" s="65"/>
      <c r="I9" s="65"/>
      <c r="J9" s="65"/>
      <c r="K9" s="65"/>
      <c r="L9" s="65"/>
      <c r="M9" s="65"/>
      <c r="N9" s="65"/>
      <c r="O9" s="65"/>
    </row>
    <row r="10" spans="1:12" ht="10.5" customHeight="1">
      <c r="A10" s="15"/>
      <c r="C10" s="4"/>
      <c r="E10" s="12"/>
      <c r="F10" s="12"/>
      <c r="G10" s="12"/>
      <c r="H10" s="12"/>
      <c r="I10" s="11"/>
      <c r="J10" s="12"/>
      <c r="K10" s="12"/>
      <c r="L10" s="12"/>
    </row>
    <row r="11" spans="1:12" ht="15" customHeight="1">
      <c r="A11" s="74" t="s">
        <v>35</v>
      </c>
      <c r="B11" s="74"/>
      <c r="C11" s="74"/>
      <c r="D11" s="74"/>
      <c r="E11" s="74"/>
      <c r="F11" s="74"/>
      <c r="G11" s="74"/>
      <c r="H11" s="74"/>
      <c r="I11" s="55">
        <v>2</v>
      </c>
      <c r="J11" s="12"/>
      <c r="K11" s="12"/>
      <c r="L11" s="12"/>
    </row>
    <row r="12" spans="1:12" ht="15.75" customHeight="1">
      <c r="A12" s="74" t="s">
        <v>36</v>
      </c>
      <c r="B12" s="74"/>
      <c r="C12" s="74"/>
      <c r="D12" s="74"/>
      <c r="E12" s="74"/>
      <c r="F12" s="74"/>
      <c r="G12" s="74"/>
      <c r="H12" s="12"/>
      <c r="I12" s="11"/>
      <c r="J12" s="12"/>
      <c r="K12" s="12"/>
      <c r="L12" s="12"/>
    </row>
    <row r="13" spans="1:12" ht="18" customHeight="1">
      <c r="A13" s="15"/>
      <c r="B13" s="69" t="s">
        <v>13</v>
      </c>
      <c r="C13" s="69"/>
      <c r="D13" s="69"/>
      <c r="E13" s="69"/>
      <c r="F13" s="69"/>
      <c r="G13" s="69"/>
      <c r="H13" s="69"/>
      <c r="I13" s="69"/>
      <c r="J13" s="69"/>
      <c r="K13" s="69"/>
      <c r="L13" s="12"/>
    </row>
    <row r="14" spans="1:15" ht="17.25" customHeight="1">
      <c r="A14" s="15"/>
      <c r="B14" s="69" t="s">
        <v>14</v>
      </c>
      <c r="C14" s="69"/>
      <c r="D14" s="69"/>
      <c r="E14" s="69"/>
      <c r="F14" s="69"/>
      <c r="G14" s="69"/>
      <c r="H14" s="69"/>
      <c r="I14" s="69"/>
      <c r="J14" s="69"/>
      <c r="K14" s="69"/>
      <c r="L14" s="69"/>
      <c r="M14" s="69"/>
      <c r="N14" s="69"/>
      <c r="O14" s="69"/>
    </row>
    <row r="15" spans="1:15" ht="18.75" customHeight="1">
      <c r="A15" s="15"/>
      <c r="B15" s="69" t="s">
        <v>17</v>
      </c>
      <c r="C15" s="69"/>
      <c r="D15" s="69"/>
      <c r="E15" s="69"/>
      <c r="F15" s="69"/>
      <c r="G15" s="69"/>
      <c r="H15" s="69"/>
      <c r="I15" s="69"/>
      <c r="J15" s="69"/>
      <c r="K15" s="69"/>
      <c r="L15" s="69"/>
      <c r="M15" s="69"/>
      <c r="N15" s="69"/>
      <c r="O15" s="69"/>
    </row>
    <row r="16" spans="1:15" ht="17.25" customHeight="1">
      <c r="A16" s="15"/>
      <c r="B16" s="69" t="s">
        <v>18</v>
      </c>
      <c r="C16" s="69"/>
      <c r="D16" s="69"/>
      <c r="E16" s="69"/>
      <c r="F16" s="69"/>
      <c r="G16" s="69"/>
      <c r="H16" s="69"/>
      <c r="I16" s="69"/>
      <c r="J16" s="69"/>
      <c r="K16" s="69"/>
      <c r="L16" s="69"/>
      <c r="M16" s="69"/>
      <c r="N16" s="69"/>
      <c r="O16" s="69"/>
    </row>
    <row r="17" spans="1:15" ht="18.75" customHeight="1">
      <c r="A17" s="15"/>
      <c r="B17" s="69" t="s">
        <v>19</v>
      </c>
      <c r="C17" s="69"/>
      <c r="D17" s="69"/>
      <c r="E17" s="69"/>
      <c r="F17" s="69"/>
      <c r="G17" s="69"/>
      <c r="H17" s="69"/>
      <c r="I17" s="69"/>
      <c r="J17" s="69"/>
      <c r="K17" s="69"/>
      <c r="L17" s="69"/>
      <c r="M17" s="69"/>
      <c r="N17" s="69"/>
      <c r="O17" s="69"/>
    </row>
    <row r="18" spans="1:12" ht="16.5" customHeight="1">
      <c r="A18" s="15"/>
      <c r="F18" s="12"/>
      <c r="G18" s="12"/>
      <c r="H18" s="12"/>
      <c r="I18" s="11"/>
      <c r="J18" s="12"/>
      <c r="K18" s="12"/>
      <c r="L18" s="12"/>
    </row>
    <row r="19" spans="1:15" ht="16.5" customHeight="1">
      <c r="A19" s="15"/>
      <c r="B19" s="75" t="s">
        <v>80</v>
      </c>
      <c r="C19" s="75"/>
      <c r="D19" s="75"/>
      <c r="E19" s="75"/>
      <c r="F19" s="75"/>
      <c r="G19" s="75"/>
      <c r="H19" s="75"/>
      <c r="I19" s="75"/>
      <c r="J19" s="75"/>
      <c r="K19" s="75"/>
      <c r="L19" s="75"/>
      <c r="M19" s="75"/>
      <c r="N19" s="75"/>
      <c r="O19" s="75"/>
    </row>
    <row r="20" spans="1:16" ht="16.5" customHeight="1">
      <c r="A20" s="15"/>
      <c r="B20" s="60" t="s">
        <v>52</v>
      </c>
      <c r="C20" s="61"/>
      <c r="D20" s="61"/>
      <c r="E20" s="61"/>
      <c r="F20" s="61"/>
      <c r="G20" s="61"/>
      <c r="H20" s="11" t="s">
        <v>55</v>
      </c>
      <c r="J20" s="70"/>
      <c r="K20" s="70"/>
      <c r="L20" s="70"/>
      <c r="M20" s="70"/>
      <c r="N20" s="70"/>
      <c r="O20" s="70"/>
      <c r="P20" s="6"/>
    </row>
    <row r="21" spans="1:16" ht="16.5" customHeight="1">
      <c r="A21" s="15"/>
      <c r="B21" s="82" t="s">
        <v>53</v>
      </c>
      <c r="C21" s="82"/>
      <c r="D21" s="82"/>
      <c r="E21" s="82"/>
      <c r="F21" s="82"/>
      <c r="G21" s="82"/>
      <c r="H21" s="82"/>
      <c r="I21" s="82"/>
      <c r="J21" s="82"/>
      <c r="K21" s="12" t="s">
        <v>54</v>
      </c>
      <c r="L21" s="60"/>
      <c r="M21" s="60"/>
      <c r="O21" s="12"/>
      <c r="P21" s="6"/>
    </row>
    <row r="22" spans="1:12" ht="8.25" customHeight="1">
      <c r="A22" s="15"/>
      <c r="F22" s="12"/>
      <c r="G22" s="12"/>
      <c r="H22" s="12"/>
      <c r="I22" s="11"/>
      <c r="J22" s="12"/>
      <c r="K22" s="12"/>
      <c r="L22" s="12"/>
    </row>
    <row r="23" spans="2:14" ht="27.75" customHeight="1">
      <c r="B23" s="69" t="s">
        <v>23</v>
      </c>
      <c r="C23" s="69"/>
      <c r="D23" s="69"/>
      <c r="E23" s="69"/>
      <c r="F23" s="69"/>
      <c r="G23" s="69"/>
      <c r="H23" s="69"/>
      <c r="I23" s="69"/>
      <c r="J23" s="16" t="s">
        <v>12</v>
      </c>
      <c r="K23" s="55">
        <v>20</v>
      </c>
      <c r="L23" s="76" t="s">
        <v>24</v>
      </c>
      <c r="M23" s="76"/>
      <c r="N23" s="76"/>
    </row>
    <row r="24" spans="2:4" ht="12.75">
      <c r="B24" s="17"/>
      <c r="D24" s="6"/>
    </row>
    <row r="25" spans="1:15" ht="21.75" customHeight="1">
      <c r="A25" s="77" t="s">
        <v>51</v>
      </c>
      <c r="B25" s="77"/>
      <c r="C25" s="77"/>
      <c r="D25" s="77"/>
      <c r="E25" s="77"/>
      <c r="F25" s="77"/>
      <c r="G25" s="77"/>
      <c r="H25" s="77"/>
      <c r="I25" s="77"/>
      <c r="J25" s="77"/>
      <c r="K25" s="77"/>
      <c r="L25" s="77"/>
      <c r="M25" s="77"/>
      <c r="N25" s="77"/>
      <c r="O25" s="77"/>
    </row>
    <row r="26" ht="12" customHeight="1"/>
    <row r="27" spans="1:15" ht="102.75" customHeight="1">
      <c r="A27" s="64" t="s">
        <v>56</v>
      </c>
      <c r="B27" s="64"/>
      <c r="C27" s="64"/>
      <c r="D27" s="64"/>
      <c r="E27" s="64"/>
      <c r="F27" s="64"/>
      <c r="G27" s="64"/>
      <c r="H27" s="64"/>
      <c r="I27" s="64"/>
      <c r="J27" s="64"/>
      <c r="K27" s="64"/>
      <c r="L27" s="27"/>
      <c r="M27" s="56">
        <v>807</v>
      </c>
      <c r="N27" s="76" t="s">
        <v>26</v>
      </c>
      <c r="O27" s="76"/>
    </row>
    <row r="28" spans="1:13" ht="27" customHeight="1">
      <c r="A28" s="5" t="s">
        <v>20</v>
      </c>
      <c r="B28" s="4"/>
      <c r="C28" s="4"/>
      <c r="D28" s="8"/>
      <c r="E28" s="1"/>
      <c r="F28" s="1"/>
      <c r="G28" s="2"/>
      <c r="H28" s="2"/>
      <c r="L28" s="9"/>
      <c r="M28" s="9"/>
    </row>
    <row r="29" spans="2:13" ht="19.5" customHeight="1">
      <c r="B29" s="64" t="s">
        <v>27</v>
      </c>
      <c r="C29" s="64"/>
      <c r="D29" s="64"/>
      <c r="E29" s="64"/>
      <c r="F29" s="64"/>
      <c r="G29" s="64"/>
      <c r="H29" s="64"/>
      <c r="I29" s="64"/>
      <c r="J29" s="64"/>
      <c r="K29" s="64"/>
      <c r="L29" s="9"/>
      <c r="M29" s="9"/>
    </row>
    <row r="30" spans="2:14" ht="29.25" customHeight="1">
      <c r="B30" s="64" t="s">
        <v>49</v>
      </c>
      <c r="C30" s="64"/>
      <c r="D30" s="64"/>
      <c r="E30" s="64"/>
      <c r="F30" s="64"/>
      <c r="G30" s="64"/>
      <c r="H30" s="64"/>
      <c r="I30" s="64"/>
      <c r="J30" s="64"/>
      <c r="K30" s="36"/>
      <c r="L30" s="16" t="s">
        <v>21</v>
      </c>
      <c r="M30" s="55">
        <v>85</v>
      </c>
      <c r="N30" s="9" t="s">
        <v>25</v>
      </c>
    </row>
    <row r="31" spans="2:9" ht="9.75" customHeight="1">
      <c r="B31" s="4"/>
      <c r="C31" s="4"/>
      <c r="D31" s="4"/>
      <c r="E31" s="4"/>
      <c r="F31" s="4"/>
      <c r="G31" s="4"/>
      <c r="H31" s="4"/>
      <c r="I31" s="4"/>
    </row>
    <row r="32" spans="1:15" ht="35.25" customHeight="1">
      <c r="A32" s="65" t="s">
        <v>46</v>
      </c>
      <c r="B32" s="65"/>
      <c r="C32" s="65"/>
      <c r="D32" s="65"/>
      <c r="E32" s="65"/>
      <c r="F32" s="65"/>
      <c r="G32" s="65"/>
      <c r="H32" s="65"/>
      <c r="I32" s="65"/>
      <c r="J32" s="65"/>
      <c r="K32" s="65"/>
      <c r="L32" s="65"/>
      <c r="M32" s="65"/>
      <c r="N32" s="65"/>
      <c r="O32" s="65"/>
    </row>
    <row r="33" spans="2:4" ht="12" customHeight="1">
      <c r="B33" s="17"/>
      <c r="D33" s="6"/>
    </row>
    <row r="34" spans="1:15" ht="56.25" customHeight="1">
      <c r="A34" s="64" t="s">
        <v>47</v>
      </c>
      <c r="B34" s="64"/>
      <c r="C34" s="64"/>
      <c r="D34" s="64"/>
      <c r="E34" s="64"/>
      <c r="F34" s="64"/>
      <c r="G34" s="64"/>
      <c r="H34" s="64"/>
      <c r="I34" s="64"/>
      <c r="J34" s="64"/>
      <c r="K34" s="64"/>
      <c r="L34" s="64"/>
      <c r="M34" s="64"/>
      <c r="N34" s="64"/>
      <c r="O34" s="64"/>
    </row>
    <row r="35" spans="3:10" ht="12" customHeight="1">
      <c r="C35" s="4"/>
      <c r="D35" s="4"/>
      <c r="E35" s="4"/>
      <c r="F35" s="4"/>
      <c r="G35" s="4"/>
      <c r="H35" s="4"/>
      <c r="I35" s="4"/>
      <c r="J35" s="4"/>
    </row>
    <row r="36" spans="3:15" ht="12.75" customHeight="1">
      <c r="C36" s="4"/>
      <c r="D36" s="72" t="s">
        <v>59</v>
      </c>
      <c r="E36" s="72"/>
      <c r="F36" s="72"/>
      <c r="G36" s="72"/>
      <c r="H36" s="72"/>
      <c r="I36" s="40" t="s">
        <v>58</v>
      </c>
      <c r="J36" s="79" t="s">
        <v>22</v>
      </c>
      <c r="K36" s="80"/>
      <c r="L36" s="80"/>
      <c r="M36" s="69" t="s">
        <v>38</v>
      </c>
      <c r="N36" s="69"/>
      <c r="O36" s="69"/>
    </row>
    <row r="37" spans="3:15" ht="12.75" customHeight="1">
      <c r="C37" s="4"/>
      <c r="D37" s="84" t="s">
        <v>87</v>
      </c>
      <c r="E37" s="84"/>
      <c r="F37" s="84"/>
      <c r="G37" s="84"/>
      <c r="H37" s="84"/>
      <c r="I37" s="84"/>
      <c r="J37" s="22"/>
      <c r="K37" s="22"/>
      <c r="L37" s="4"/>
      <c r="M37" s="4"/>
      <c r="N37" s="4"/>
      <c r="O37" s="4"/>
    </row>
    <row r="38" spans="3:9" ht="4.5" customHeight="1">
      <c r="C38" s="4"/>
      <c r="D38" s="4"/>
      <c r="E38" s="4"/>
      <c r="F38" s="4"/>
      <c r="G38" s="4"/>
      <c r="H38" s="4"/>
      <c r="I38" s="2"/>
    </row>
    <row r="39" spans="3:16" ht="25.5" customHeight="1">
      <c r="C39" s="4"/>
      <c r="E39" s="69" t="s">
        <v>86</v>
      </c>
      <c r="F39" s="69"/>
      <c r="G39" s="69"/>
      <c r="H39" s="69"/>
      <c r="I39" s="69"/>
      <c r="J39" s="69"/>
      <c r="K39" s="69"/>
      <c r="L39" s="69"/>
      <c r="M39" s="69"/>
      <c r="N39" s="69"/>
      <c r="O39" s="69"/>
      <c r="P39" s="4"/>
    </row>
    <row r="40" spans="3:11" ht="10.5" customHeight="1">
      <c r="C40" s="4"/>
      <c r="E40" s="4"/>
      <c r="F40" s="4"/>
      <c r="G40" s="4"/>
      <c r="H40" s="4"/>
      <c r="I40" s="4"/>
      <c r="J40" s="4"/>
      <c r="K40" s="4"/>
    </row>
    <row r="41" spans="3:16" ht="12.75" customHeight="1">
      <c r="C41" s="4"/>
      <c r="E41" s="4"/>
      <c r="F41" s="69" t="s">
        <v>60</v>
      </c>
      <c r="G41" s="69"/>
      <c r="H41" s="69"/>
      <c r="I41" s="69"/>
      <c r="J41" s="69"/>
      <c r="K41" s="69"/>
      <c r="L41" s="69"/>
      <c r="M41" s="69"/>
      <c r="N41" s="69"/>
      <c r="O41" s="69"/>
      <c r="P41" s="4"/>
    </row>
    <row r="42" spans="3:12" ht="5.25" customHeight="1">
      <c r="C42" s="4"/>
      <c r="E42" s="4"/>
      <c r="F42" s="4"/>
      <c r="G42" s="4"/>
      <c r="H42" s="4"/>
      <c r="I42" s="4"/>
      <c r="J42" s="4"/>
      <c r="K42" s="4"/>
      <c r="L42" s="4"/>
    </row>
    <row r="43" spans="3:15" ht="28.5" customHeight="1">
      <c r="C43" s="4"/>
      <c r="E43" s="4"/>
      <c r="F43" s="4"/>
      <c r="G43" s="64" t="s">
        <v>63</v>
      </c>
      <c r="H43" s="64"/>
      <c r="I43" s="64"/>
      <c r="J43" s="64"/>
      <c r="K43" s="64"/>
      <c r="L43" s="64"/>
      <c r="M43" s="64"/>
      <c r="N43" s="64"/>
      <c r="O43" s="64"/>
    </row>
    <row r="44" spans="3:15" ht="15" customHeight="1">
      <c r="C44" s="4"/>
      <c r="E44" s="4"/>
      <c r="F44" s="2"/>
      <c r="G44" s="36" t="s">
        <v>62</v>
      </c>
      <c r="H44" s="27"/>
      <c r="I44" s="43" t="str">
        <f>IF(C101=0,D101,C101)</f>
        <v>Apr</v>
      </c>
      <c r="J44" s="64" t="s">
        <v>82</v>
      </c>
      <c r="K44" s="64"/>
      <c r="L44" s="64"/>
      <c r="M44" s="64"/>
      <c r="N44" s="64"/>
      <c r="O44" s="64"/>
    </row>
    <row r="45" spans="3:17" ht="16.5" customHeight="1">
      <c r="C45" s="4"/>
      <c r="E45" s="4"/>
      <c r="F45" s="2"/>
      <c r="G45" s="64" t="s">
        <v>81</v>
      </c>
      <c r="H45" s="64"/>
      <c r="I45" s="64"/>
      <c r="J45" s="64"/>
      <c r="K45" s="64"/>
      <c r="L45" s="64"/>
      <c r="M45" s="64"/>
      <c r="N45" s="64"/>
      <c r="O45" s="64"/>
      <c r="Q45" s="25"/>
    </row>
    <row r="46" spans="3:17" ht="20.25" customHeight="1">
      <c r="C46" s="4"/>
      <c r="E46" s="4"/>
      <c r="F46" s="2"/>
      <c r="G46" s="64" t="s">
        <v>70</v>
      </c>
      <c r="H46" s="64"/>
      <c r="I46" s="64"/>
      <c r="J46" s="64"/>
      <c r="K46" s="64"/>
      <c r="L46" s="64"/>
      <c r="M46" s="64"/>
      <c r="N46" s="45">
        <f>F69</f>
        <v>6875.630209999999</v>
      </c>
      <c r="O46" s="27" t="s">
        <v>64</v>
      </c>
      <c r="Q46" s="25"/>
    </row>
    <row r="47" spans="3:17" ht="48" customHeight="1">
      <c r="C47" s="4"/>
      <c r="E47" s="4"/>
      <c r="F47" s="2"/>
      <c r="H47" s="78" t="s">
        <v>68</v>
      </c>
      <c r="I47" s="64"/>
      <c r="J47" s="64"/>
      <c r="K47" s="64"/>
      <c r="L47" s="64"/>
      <c r="M47" s="64"/>
      <c r="N47" s="64"/>
      <c r="O47" s="64"/>
      <c r="Q47" s="25"/>
    </row>
    <row r="48" spans="3:17" ht="20.25" customHeight="1">
      <c r="C48" s="4"/>
      <c r="E48" s="4"/>
      <c r="F48" s="2"/>
      <c r="G48" s="83" t="s">
        <v>42</v>
      </c>
      <c r="H48" s="83"/>
      <c r="I48" s="83"/>
      <c r="J48" s="83"/>
      <c r="K48" s="83"/>
      <c r="L48" s="83"/>
      <c r="M48" s="83"/>
      <c r="N48" s="83"/>
      <c r="O48" s="83"/>
      <c r="Q48" s="25"/>
    </row>
    <row r="49" spans="3:17" ht="21" customHeight="1">
      <c r="C49" s="4"/>
      <c r="E49" s="4"/>
      <c r="F49" s="2"/>
      <c r="H49" s="69" t="s">
        <v>65</v>
      </c>
      <c r="I49" s="69"/>
      <c r="J49" s="69"/>
      <c r="K49" s="69"/>
      <c r="L49" s="69"/>
      <c r="M49" s="69"/>
      <c r="N49" s="69"/>
      <c r="O49" s="44" t="str">
        <f>IF(C101=0,D101,C101)</f>
        <v>Apr</v>
      </c>
      <c r="Q49" s="25"/>
    </row>
    <row r="50" spans="3:17" ht="29.25" customHeight="1">
      <c r="C50" s="4"/>
      <c r="E50" s="4"/>
      <c r="F50" s="4"/>
      <c r="G50" s="54">
        <v>1000</v>
      </c>
      <c r="H50" s="66" t="s">
        <v>69</v>
      </c>
      <c r="I50" s="66"/>
      <c r="J50" s="66"/>
      <c r="K50" s="66"/>
      <c r="L50" s="66"/>
      <c r="M50" s="66"/>
      <c r="N50" s="66"/>
      <c r="O50" s="66"/>
      <c r="Q50" s="25"/>
    </row>
    <row r="51" spans="3:17" ht="54.75" customHeight="1">
      <c r="C51" s="4"/>
      <c r="E51" s="4"/>
      <c r="F51" s="4"/>
      <c r="G51" s="4"/>
      <c r="H51" s="64" t="s">
        <v>83</v>
      </c>
      <c r="I51" s="64"/>
      <c r="J51" s="64"/>
      <c r="K51" s="64"/>
      <c r="L51" s="64"/>
      <c r="M51" s="64"/>
      <c r="N51" s="64"/>
      <c r="O51" s="64"/>
      <c r="Q51" s="25"/>
    </row>
    <row r="52" spans="3:17" ht="12.75" customHeight="1">
      <c r="C52" s="4"/>
      <c r="E52" s="4"/>
      <c r="F52" s="4"/>
      <c r="G52" s="4"/>
      <c r="I52" s="4"/>
      <c r="J52" s="4"/>
      <c r="K52" s="4"/>
      <c r="L52" s="4"/>
      <c r="Q52" s="25"/>
    </row>
    <row r="53" spans="2:10" ht="12.75" customHeight="1">
      <c r="B53" s="20"/>
      <c r="C53" s="20"/>
      <c r="D53" s="20"/>
      <c r="E53" s="20"/>
      <c r="G53" s="20"/>
      <c r="H53" s="24"/>
      <c r="I53" s="2"/>
      <c r="J53" s="14"/>
    </row>
    <row r="54" spans="2:10" ht="37.5" customHeight="1">
      <c r="B54" s="47"/>
      <c r="C54" s="10" t="s">
        <v>37</v>
      </c>
      <c r="D54" s="10" t="s">
        <v>15</v>
      </c>
      <c r="E54" s="10" t="s">
        <v>16</v>
      </c>
      <c r="F54" s="52" t="s">
        <v>66</v>
      </c>
      <c r="G54" s="51" t="s">
        <v>67</v>
      </c>
      <c r="H54" s="18"/>
      <c r="I54" s="2"/>
      <c r="J54" s="2"/>
    </row>
    <row r="55" spans="1:11" ht="12.75" customHeight="1">
      <c r="A55" s="39">
        <v>1</v>
      </c>
      <c r="B55" s="46" t="s">
        <v>0</v>
      </c>
      <c r="C55" s="53">
        <v>3.76</v>
      </c>
      <c r="D55" s="21">
        <f aca="true" t="shared" si="0" ref="D55:D66">7.48*$M$27*($M$30/100)*(C55/12)</f>
        <v>1607.6838799999998</v>
      </c>
      <c r="E55" s="21">
        <f>$I$11*$K$23*31</f>
        <v>1240</v>
      </c>
      <c r="F55" s="49">
        <f aca="true" t="shared" si="1" ref="F55:F66">O88</f>
        <v>6439.28644</v>
      </c>
      <c r="G55" s="50">
        <f>IF(IF($G$50&gt;$F$69,F55,IF((IF(B55=$O$49,0,(G66+D55-E55)))&gt;$G$50,$G$50,(IF(B55=$O$49,0,(G66+D55-E55)))))&lt;0,0,IF($G$50&gt;$F$69,F55,IF((IF(B55=$O$49,0,(G66+D55-E55)))&gt;$G$50,$G$50,(IF(B55=$O$49,0,(G66+D55-E55))))))</f>
        <v>1000</v>
      </c>
      <c r="H55" s="25"/>
      <c r="J55" s="14"/>
      <c r="K55" s="12"/>
    </row>
    <row r="56" spans="1:11" ht="12.75" customHeight="1">
      <c r="A56" s="39">
        <v>2</v>
      </c>
      <c r="B56" s="46" t="s">
        <v>1</v>
      </c>
      <c r="C56" s="53">
        <v>3.02</v>
      </c>
      <c r="D56" s="21">
        <f t="shared" si="0"/>
        <v>1291.27801</v>
      </c>
      <c r="E56" s="21">
        <f>$I$11*$K$23*28</f>
        <v>1120</v>
      </c>
      <c r="F56" s="49">
        <f t="shared" si="1"/>
        <v>6610.56445</v>
      </c>
      <c r="G56" s="50">
        <f aca="true" t="shared" si="2" ref="G56:G66">IF(IF($G$50&gt;$F$69,F56,IF((IF(B56=$O$49,0,(G55+D56-E56)))&gt;$G$50,$G$50,(IF(B56=$O$49,0,(G55+D56-E56)))))&lt;0,0,IF($G$50&gt;$F$69,F56,IF((IF(B56=$O$49,0,(G55+D56-E56)))&gt;$G$50,$G$50,(IF(B56=$O$49,0,(G55+D56-E56))))))</f>
        <v>1000</v>
      </c>
      <c r="H56" s="25"/>
      <c r="J56" s="14"/>
      <c r="K56" s="12"/>
    </row>
    <row r="57" spans="1:11" ht="12.75" customHeight="1">
      <c r="A57" s="39">
        <v>3</v>
      </c>
      <c r="B57" s="46" t="s">
        <v>2</v>
      </c>
      <c r="C57" s="53">
        <v>3.52</v>
      </c>
      <c r="D57" s="21">
        <f t="shared" si="0"/>
        <v>1505.06576</v>
      </c>
      <c r="E57" s="21">
        <f>$I$11*$K$23*31</f>
        <v>1240</v>
      </c>
      <c r="F57" s="49">
        <f t="shared" si="1"/>
        <v>6875.630209999999</v>
      </c>
      <c r="G57" s="50">
        <f t="shared" si="2"/>
        <v>1000</v>
      </c>
      <c r="H57" s="25"/>
      <c r="J57" s="14"/>
      <c r="K57" s="12"/>
    </row>
    <row r="58" spans="1:11" ht="12.75" customHeight="1">
      <c r="A58" s="39">
        <v>4</v>
      </c>
      <c r="B58" s="46" t="s">
        <v>3</v>
      </c>
      <c r="C58" s="53">
        <v>4.02</v>
      </c>
      <c r="D58" s="21">
        <f t="shared" si="0"/>
        <v>1718.8535099999997</v>
      </c>
      <c r="E58" s="21">
        <f>$I$11*$K$23*30</f>
        <v>1200</v>
      </c>
      <c r="F58" s="49">
        <f t="shared" si="1"/>
        <v>0</v>
      </c>
      <c r="G58" s="50">
        <f t="shared" si="2"/>
        <v>0</v>
      </c>
      <c r="H58" s="25"/>
      <c r="J58" s="14"/>
      <c r="K58" s="12"/>
    </row>
    <row r="59" spans="1:11" ht="12.75" customHeight="1">
      <c r="A59" s="39">
        <v>5</v>
      </c>
      <c r="B59" s="46" t="s">
        <v>4</v>
      </c>
      <c r="C59" s="53">
        <v>4.92</v>
      </c>
      <c r="D59" s="21">
        <f t="shared" si="0"/>
        <v>2103.67146</v>
      </c>
      <c r="E59" s="21">
        <f>$I$11*$K$23*31</f>
        <v>1240</v>
      </c>
      <c r="F59" s="49">
        <f t="shared" si="1"/>
        <v>863.67146</v>
      </c>
      <c r="G59" s="50">
        <f t="shared" si="2"/>
        <v>863.67146</v>
      </c>
      <c r="H59" s="25"/>
      <c r="J59" s="14"/>
      <c r="K59" s="12"/>
    </row>
    <row r="60" spans="1:11" ht="12.75" customHeight="1">
      <c r="A60" s="39">
        <v>6</v>
      </c>
      <c r="B60" s="46" t="s">
        <v>5</v>
      </c>
      <c r="C60" s="53">
        <v>5.9</v>
      </c>
      <c r="D60" s="21">
        <f t="shared" si="0"/>
        <v>2522.69545</v>
      </c>
      <c r="E60" s="21">
        <f>$I$11*$K$23*30</f>
        <v>1200</v>
      </c>
      <c r="F60" s="49">
        <f t="shared" si="1"/>
        <v>2186.36691</v>
      </c>
      <c r="G60" s="50">
        <f t="shared" si="2"/>
        <v>1000</v>
      </c>
      <c r="H60" s="25"/>
      <c r="J60" s="14"/>
      <c r="K60" s="12"/>
    </row>
    <row r="61" spans="1:11" ht="12.75" customHeight="1">
      <c r="A61" s="39">
        <v>7</v>
      </c>
      <c r="B61" s="46" t="s">
        <v>6</v>
      </c>
      <c r="C61" s="53">
        <v>3.8</v>
      </c>
      <c r="D61" s="21">
        <f t="shared" si="0"/>
        <v>1624.7868999999998</v>
      </c>
      <c r="E61" s="21">
        <f>$I$11*$K$23*31</f>
        <v>1240</v>
      </c>
      <c r="F61" s="49">
        <f t="shared" si="1"/>
        <v>2571.15381</v>
      </c>
      <c r="G61" s="50">
        <f t="shared" si="2"/>
        <v>1000</v>
      </c>
      <c r="H61" s="25"/>
      <c r="J61" s="14"/>
      <c r="K61" s="12"/>
    </row>
    <row r="62" spans="1:11" ht="12.75" customHeight="1">
      <c r="A62" s="39">
        <v>8</v>
      </c>
      <c r="B62" s="46" t="s">
        <v>7</v>
      </c>
      <c r="C62" s="53">
        <v>4.69</v>
      </c>
      <c r="D62" s="21">
        <f t="shared" si="0"/>
        <v>2005.329095</v>
      </c>
      <c r="E62" s="21">
        <f>$I$11*$K$23*31</f>
        <v>1240</v>
      </c>
      <c r="F62" s="49">
        <f t="shared" si="1"/>
        <v>3336.482905</v>
      </c>
      <c r="G62" s="50">
        <f t="shared" si="2"/>
        <v>1000</v>
      </c>
      <c r="H62" s="25"/>
      <c r="J62" s="14"/>
      <c r="K62" s="12"/>
    </row>
    <row r="63" spans="1:11" ht="12.75" customHeight="1">
      <c r="A63" s="39">
        <v>9</v>
      </c>
      <c r="B63" s="46" t="s">
        <v>8</v>
      </c>
      <c r="C63" s="53">
        <v>4.61</v>
      </c>
      <c r="D63" s="21">
        <f t="shared" si="0"/>
        <v>1971.1230550000002</v>
      </c>
      <c r="E63" s="21">
        <f>$I$11*$K$23*30</f>
        <v>1200</v>
      </c>
      <c r="F63" s="49">
        <f t="shared" si="1"/>
        <v>4107.60596</v>
      </c>
      <c r="G63" s="50">
        <f t="shared" si="2"/>
        <v>1000</v>
      </c>
      <c r="H63" s="25"/>
      <c r="J63" s="14"/>
      <c r="K63" s="12"/>
    </row>
    <row r="64" spans="1:11" ht="12.75" customHeight="1">
      <c r="A64" s="39">
        <v>10</v>
      </c>
      <c r="B64" s="46" t="s">
        <v>9</v>
      </c>
      <c r="C64" s="53">
        <v>5.4</v>
      </c>
      <c r="D64" s="21">
        <f t="shared" si="0"/>
        <v>2308.9077</v>
      </c>
      <c r="E64" s="21">
        <f>$I$11*$K$23*31</f>
        <v>1240</v>
      </c>
      <c r="F64" s="49">
        <f t="shared" si="1"/>
        <v>5176.5136600000005</v>
      </c>
      <c r="G64" s="50">
        <f t="shared" si="2"/>
        <v>1000</v>
      </c>
      <c r="H64" s="25"/>
      <c r="J64" s="14"/>
      <c r="K64" s="12"/>
    </row>
    <row r="65" spans="1:18" ht="12.75" customHeight="1">
      <c r="A65" s="39">
        <v>11</v>
      </c>
      <c r="B65" s="46" t="s">
        <v>10</v>
      </c>
      <c r="C65" s="53">
        <v>3.84</v>
      </c>
      <c r="D65" s="21">
        <f t="shared" si="0"/>
        <v>1641.88992</v>
      </c>
      <c r="E65" s="21">
        <f>$I$11*$K$23*30</f>
        <v>1200</v>
      </c>
      <c r="F65" s="49">
        <f t="shared" si="1"/>
        <v>5618.40358</v>
      </c>
      <c r="G65" s="50">
        <f t="shared" si="2"/>
        <v>1000</v>
      </c>
      <c r="H65" s="25"/>
      <c r="J65" s="14"/>
      <c r="K65" s="12"/>
      <c r="R65" s="25"/>
    </row>
    <row r="66" spans="1:11" ht="12.75" customHeight="1">
      <c r="A66" s="39">
        <v>12</v>
      </c>
      <c r="B66" s="46" t="s">
        <v>11</v>
      </c>
      <c r="C66" s="53">
        <v>3.96</v>
      </c>
      <c r="D66" s="21">
        <f t="shared" si="0"/>
        <v>1693.1989800000001</v>
      </c>
      <c r="E66" s="21">
        <f>$I$11*$K$23*31</f>
        <v>1240</v>
      </c>
      <c r="F66" s="49">
        <f t="shared" si="1"/>
        <v>6071.60256</v>
      </c>
      <c r="G66" s="50">
        <f t="shared" si="2"/>
        <v>1000</v>
      </c>
      <c r="H66" s="25"/>
      <c r="J66" s="14"/>
      <c r="K66" s="12"/>
    </row>
    <row r="67" spans="2:10" ht="12.75" customHeight="1">
      <c r="B67" s="48"/>
      <c r="C67" s="4"/>
      <c r="D67" s="21"/>
      <c r="E67" s="23"/>
      <c r="F67" s="13"/>
      <c r="G67" s="23"/>
      <c r="H67" s="26"/>
      <c r="J67" s="2"/>
    </row>
    <row r="68" spans="2:10" ht="34.5" customHeight="1">
      <c r="B68" s="10"/>
      <c r="C68" s="10" t="s">
        <v>28</v>
      </c>
      <c r="D68" s="10" t="s">
        <v>61</v>
      </c>
      <c r="E68" s="10" t="s">
        <v>29</v>
      </c>
      <c r="F68" s="38" t="s">
        <v>57</v>
      </c>
      <c r="G68" s="37"/>
      <c r="H68" s="37"/>
      <c r="I68" s="10"/>
      <c r="J68" s="2"/>
    </row>
    <row r="69" spans="2:10" ht="12.75" customHeight="1">
      <c r="B69" s="23"/>
      <c r="C69" s="34">
        <f>SUM(C55:C66)</f>
        <v>51.440000000000005</v>
      </c>
      <c r="D69" s="35">
        <f>SUM(D55:D66)</f>
        <v>21994.483720000004</v>
      </c>
      <c r="E69" s="35">
        <f>SUM(E55:E66)</f>
        <v>14600</v>
      </c>
      <c r="F69" s="42">
        <f>MAX(F55:F66)</f>
        <v>6875.630209999999</v>
      </c>
      <c r="G69" s="12"/>
      <c r="H69" s="26"/>
      <c r="J69" s="2"/>
    </row>
    <row r="70" spans="2:14" ht="16.5" customHeight="1">
      <c r="B70" s="29"/>
      <c r="C70" s="30"/>
      <c r="D70" s="30"/>
      <c r="E70" s="30"/>
      <c r="F70" s="30"/>
      <c r="G70" s="27"/>
      <c r="H70" s="31"/>
      <c r="I70" s="32"/>
      <c r="J70" s="33"/>
      <c r="K70" s="27"/>
      <c r="L70" s="27"/>
      <c r="M70" s="27"/>
      <c r="N70" s="27"/>
    </row>
    <row r="71" spans="1:17" ht="18.75" customHeight="1">
      <c r="A71" s="64" t="s">
        <v>71</v>
      </c>
      <c r="B71" s="64"/>
      <c r="C71" s="64"/>
      <c r="D71" s="64"/>
      <c r="E71" s="64"/>
      <c r="F71" s="64"/>
      <c r="G71" s="64"/>
      <c r="H71" s="64"/>
      <c r="I71" s="64"/>
      <c r="J71" s="64"/>
      <c r="K71" s="64"/>
      <c r="L71" s="64"/>
      <c r="M71" s="64"/>
      <c r="N71" s="12"/>
      <c r="O71" s="12"/>
      <c r="P71" s="12"/>
      <c r="Q71" s="12"/>
    </row>
    <row r="72" spans="1:17" ht="43.5" customHeight="1">
      <c r="A72" s="27"/>
      <c r="B72" s="64" t="s">
        <v>48</v>
      </c>
      <c r="C72" s="64"/>
      <c r="D72" s="64"/>
      <c r="E72" s="64"/>
      <c r="F72" s="64"/>
      <c r="G72" s="64"/>
      <c r="H72" s="64"/>
      <c r="I72" s="64"/>
      <c r="J72" s="64"/>
      <c r="K72" s="64"/>
      <c r="L72" s="64"/>
      <c r="M72" s="64"/>
      <c r="N72" s="12"/>
      <c r="O72" s="12"/>
      <c r="P72" s="12"/>
      <c r="Q72" s="12"/>
    </row>
    <row r="73" spans="1:17" ht="15.75" customHeight="1">
      <c r="A73" s="67" t="s">
        <v>72</v>
      </c>
      <c r="B73" s="67"/>
      <c r="C73" s="67"/>
      <c r="D73" s="67"/>
      <c r="E73" s="67"/>
      <c r="F73" s="67"/>
      <c r="G73" s="67"/>
      <c r="H73" s="67"/>
      <c r="I73" s="67"/>
      <c r="J73" s="67"/>
      <c r="K73" s="59" t="str">
        <f>O49</f>
        <v>Apr</v>
      </c>
      <c r="L73" s="27"/>
      <c r="M73" s="27"/>
      <c r="N73" s="12"/>
      <c r="O73" s="12"/>
      <c r="P73" s="12"/>
      <c r="Q73" s="12"/>
    </row>
    <row r="74" spans="1:17" ht="39.75" customHeight="1">
      <c r="A74" s="67" t="s">
        <v>73</v>
      </c>
      <c r="B74" s="68"/>
      <c r="C74" s="68"/>
      <c r="D74" s="68"/>
      <c r="E74" s="68"/>
      <c r="F74" s="68"/>
      <c r="G74" s="68"/>
      <c r="H74" s="68"/>
      <c r="I74" s="68"/>
      <c r="J74" s="68"/>
      <c r="K74" s="68"/>
      <c r="L74" s="68"/>
      <c r="M74" s="68"/>
      <c r="N74" s="12"/>
      <c r="O74" s="12"/>
      <c r="P74" s="12"/>
      <c r="Q74" s="12"/>
    </row>
    <row r="75" spans="1:17" ht="16.5" customHeight="1">
      <c r="A75" s="64" t="s">
        <v>30</v>
      </c>
      <c r="B75" s="64"/>
      <c r="C75" s="64"/>
      <c r="D75" s="64"/>
      <c r="E75" s="64"/>
      <c r="F75" s="64"/>
      <c r="G75" s="64"/>
      <c r="H75" s="64"/>
      <c r="I75" s="64"/>
      <c r="J75" s="64"/>
      <c r="K75" s="64"/>
      <c r="L75" s="64"/>
      <c r="M75" s="64"/>
      <c r="N75" s="28"/>
      <c r="O75" s="28"/>
      <c r="P75" s="12"/>
      <c r="Q75" s="12"/>
    </row>
    <row r="76" spans="1:17" ht="4.5" customHeight="1">
      <c r="A76" s="27"/>
      <c r="B76" s="27"/>
      <c r="C76" s="27"/>
      <c r="D76" s="27"/>
      <c r="E76" s="27"/>
      <c r="F76" s="27"/>
      <c r="G76" s="27"/>
      <c r="H76" s="27"/>
      <c r="I76" s="27"/>
      <c r="J76" s="27"/>
      <c r="K76" s="27"/>
      <c r="L76" s="27"/>
      <c r="M76" s="28"/>
      <c r="N76" s="28"/>
      <c r="O76" s="28"/>
      <c r="P76" s="12"/>
      <c r="Q76" s="12"/>
    </row>
    <row r="77" spans="1:17" ht="12.75" customHeight="1">
      <c r="A77" s="27"/>
      <c r="B77" s="64" t="s">
        <v>31</v>
      </c>
      <c r="C77" s="64"/>
      <c r="D77" s="64"/>
      <c r="E77" s="64"/>
      <c r="F77" s="64"/>
      <c r="G77" s="64"/>
      <c r="H77" s="64"/>
      <c r="I77" s="64"/>
      <c r="J77" s="64"/>
      <c r="K77" s="64"/>
      <c r="L77" s="64"/>
      <c r="M77" s="64"/>
      <c r="N77" s="64"/>
      <c r="O77" s="28"/>
      <c r="P77" s="12"/>
      <c r="Q77" s="12"/>
    </row>
    <row r="78" spans="1:17" ht="12.75" customHeight="1">
      <c r="A78" s="27"/>
      <c r="B78" s="64" t="s">
        <v>33</v>
      </c>
      <c r="C78" s="64"/>
      <c r="D78" s="64"/>
      <c r="E78" s="64"/>
      <c r="F78" s="64"/>
      <c r="G78" s="64"/>
      <c r="H78" s="64"/>
      <c r="I78" s="64"/>
      <c r="J78" s="64"/>
      <c r="K78" s="64"/>
      <c r="L78" s="64"/>
      <c r="M78" s="64"/>
      <c r="N78" s="64"/>
      <c r="O78" s="28"/>
      <c r="P78" s="12"/>
      <c r="Q78" s="12"/>
    </row>
    <row r="79" spans="1:15" ht="27" customHeight="1">
      <c r="A79" s="27"/>
      <c r="B79" s="64" t="s">
        <v>44</v>
      </c>
      <c r="C79" s="64"/>
      <c r="D79" s="64"/>
      <c r="E79" s="64"/>
      <c r="F79" s="64"/>
      <c r="G79" s="64"/>
      <c r="H79" s="64"/>
      <c r="I79" s="64"/>
      <c r="J79" s="64"/>
      <c r="K79" s="64"/>
      <c r="L79" s="64"/>
      <c r="M79" s="64"/>
      <c r="N79" s="64"/>
      <c r="O79" s="27"/>
    </row>
    <row r="80" spans="1:15" ht="12.75" customHeight="1">
      <c r="A80" s="27"/>
      <c r="B80" s="64" t="s">
        <v>32</v>
      </c>
      <c r="C80" s="64"/>
      <c r="D80" s="64"/>
      <c r="E80" s="64"/>
      <c r="F80" s="64"/>
      <c r="G80" s="64"/>
      <c r="H80" s="64"/>
      <c r="I80" s="64"/>
      <c r="J80" s="64"/>
      <c r="K80" s="64"/>
      <c r="L80" s="64"/>
      <c r="M80" s="64"/>
      <c r="N80" s="64"/>
      <c r="O80" s="27"/>
    </row>
    <row r="81" spans="1:15" ht="25.5" customHeight="1">
      <c r="A81" s="27"/>
      <c r="B81" s="64" t="s">
        <v>39</v>
      </c>
      <c r="C81" s="64"/>
      <c r="D81" s="64"/>
      <c r="E81" s="64"/>
      <c r="F81" s="64"/>
      <c r="G81" s="64"/>
      <c r="H81" s="64"/>
      <c r="I81" s="64"/>
      <c r="J81" s="64"/>
      <c r="K81" s="64"/>
      <c r="L81" s="64"/>
      <c r="M81" s="64"/>
      <c r="N81" s="64"/>
      <c r="O81" s="27"/>
    </row>
    <row r="82" spans="1:15" ht="12.75" customHeight="1">
      <c r="A82" s="27"/>
      <c r="B82" s="64" t="s">
        <v>34</v>
      </c>
      <c r="C82" s="64"/>
      <c r="D82" s="64"/>
      <c r="E82" s="64"/>
      <c r="F82" s="64"/>
      <c r="G82" s="64"/>
      <c r="H82" s="64"/>
      <c r="I82" s="64"/>
      <c r="J82" s="64"/>
      <c r="K82" s="64"/>
      <c r="L82" s="64"/>
      <c r="M82" s="64"/>
      <c r="N82" s="64"/>
      <c r="O82" s="27"/>
    </row>
    <row r="83" spans="1:15" ht="12.75" customHeight="1">
      <c r="A83" s="27"/>
      <c r="B83" s="64" t="s">
        <v>40</v>
      </c>
      <c r="C83" s="64"/>
      <c r="D83" s="64"/>
      <c r="E83" s="64"/>
      <c r="F83" s="64"/>
      <c r="G83" s="64"/>
      <c r="H83" s="64"/>
      <c r="I83" s="64"/>
      <c r="J83" s="64"/>
      <c r="K83" s="64"/>
      <c r="L83" s="64"/>
      <c r="M83" s="64"/>
      <c r="N83" s="64"/>
      <c r="O83" s="27"/>
    </row>
    <row r="84" ht="12.75">
      <c r="O84" s="27"/>
    </row>
    <row r="85" spans="1:15" ht="12.75">
      <c r="A85" s="74"/>
      <c r="B85" s="74"/>
      <c r="C85" s="74"/>
      <c r="D85" s="74"/>
      <c r="E85" s="74"/>
      <c r="F85" s="74"/>
      <c r="G85" s="74"/>
      <c r="H85" s="74"/>
      <c r="I85" s="74"/>
      <c r="J85" s="74"/>
      <c r="O85" s="27"/>
    </row>
    <row r="86" spans="1:15" ht="27.75" customHeight="1">
      <c r="A86" s="64" t="s">
        <v>74</v>
      </c>
      <c r="B86" s="64"/>
      <c r="C86" s="64"/>
      <c r="D86" s="64"/>
      <c r="E86" s="64"/>
      <c r="F86" s="64"/>
      <c r="G86" s="64"/>
      <c r="H86" s="64"/>
      <c r="I86" s="64"/>
      <c r="J86" s="64"/>
      <c r="K86" s="64"/>
      <c r="L86" s="64"/>
      <c r="M86" s="64"/>
      <c r="N86" s="64"/>
      <c r="O86" s="64"/>
    </row>
    <row r="87" spans="1:15" ht="84">
      <c r="A87" s="39"/>
      <c r="B87" s="39" t="s">
        <v>0</v>
      </c>
      <c r="C87" s="39" t="s">
        <v>1</v>
      </c>
      <c r="D87" s="39" t="s">
        <v>2</v>
      </c>
      <c r="E87" s="1" t="s">
        <v>3</v>
      </c>
      <c r="F87" s="1" t="s">
        <v>4</v>
      </c>
      <c r="G87" s="1" t="s">
        <v>5</v>
      </c>
      <c r="H87" s="1" t="s">
        <v>6</v>
      </c>
      <c r="I87" s="1" t="s">
        <v>7</v>
      </c>
      <c r="J87" s="1" t="s">
        <v>8</v>
      </c>
      <c r="K87" s="1" t="s">
        <v>9</v>
      </c>
      <c r="L87" s="1" t="s">
        <v>10</v>
      </c>
      <c r="M87" s="1" t="s">
        <v>11</v>
      </c>
      <c r="N87" s="25" t="s">
        <v>84</v>
      </c>
      <c r="O87" s="25" t="s">
        <v>85</v>
      </c>
    </row>
    <row r="88" spans="1:15" ht="12.75">
      <c r="A88" s="39" t="s">
        <v>0</v>
      </c>
      <c r="B88" s="57">
        <v>0</v>
      </c>
      <c r="C88" s="57">
        <f>IF((C99+$D$55-$E$55)&lt;0,0,(C99+$D$55-$E$55))</f>
        <v>7223.20571</v>
      </c>
      <c r="D88" s="57">
        <f aca="true" t="shared" si="3" ref="D88:M88">IF((D99+$D$55-$E$55)&lt;0,0,(D99+$D$55-$E$55))</f>
        <v>6958.139949999999</v>
      </c>
      <c r="E88" s="57">
        <f t="shared" si="3"/>
        <v>6439.28644</v>
      </c>
      <c r="F88" s="57">
        <f t="shared" si="3"/>
        <v>5575.61498</v>
      </c>
      <c r="G88" s="57">
        <f t="shared" si="3"/>
        <v>4252.919529999999</v>
      </c>
      <c r="H88" s="57">
        <f t="shared" si="3"/>
        <v>3868.13263</v>
      </c>
      <c r="I88" s="57">
        <f t="shared" si="3"/>
        <v>3102.803535000001</v>
      </c>
      <c r="J88" s="57">
        <f t="shared" si="3"/>
        <v>2331.68048</v>
      </c>
      <c r="K88" s="57">
        <f t="shared" si="3"/>
        <v>1262.7727800000002</v>
      </c>
      <c r="L88" s="57">
        <f t="shared" si="3"/>
        <v>820.8828599999997</v>
      </c>
      <c r="M88" s="57">
        <f t="shared" si="3"/>
        <v>367.6838799999998</v>
      </c>
      <c r="N88" s="57">
        <f aca="true" t="shared" si="4" ref="N88:N99">IF($B$100=$B$101,B88,IF($C$100=$B$101,C88,IF($D$100=$B$101,D88,IF($E$100=$B$101,E88,IF($F$100=$B$101,F88,IF($G$100=$B$101,G88,0))))))</f>
        <v>6439.28644</v>
      </c>
      <c r="O88" s="57">
        <f aca="true" t="shared" si="5" ref="O88:O99">IF($H$100=$B$101,H88,IF($I$100=$B$101,I88,IF($J$100=$B$101,J88,IF($K$100=$B$101,K88,IF($L$100=$B$101,L88,IF($M$100=$B$101,M88,N88))))))</f>
        <v>6439.28644</v>
      </c>
    </row>
    <row r="89" spans="1:15" ht="12.75">
      <c r="A89" s="39" t="s">
        <v>1</v>
      </c>
      <c r="B89" s="57">
        <f>IF((B88+$D$56-$E$56)&lt;0,0,(B88+$D$56-$E$56))</f>
        <v>171.27801</v>
      </c>
      <c r="C89" s="57">
        <v>0</v>
      </c>
      <c r="D89" s="57">
        <f aca="true" t="shared" si="6" ref="D89:M89">IF((D88+$D$56-$E$56)&lt;0,0,(D88+$D$56-$E$56))</f>
        <v>7129.417959999999</v>
      </c>
      <c r="E89" s="57">
        <f t="shared" si="6"/>
        <v>6610.56445</v>
      </c>
      <c r="F89" s="57">
        <f t="shared" si="6"/>
        <v>5746.89299</v>
      </c>
      <c r="G89" s="57">
        <f t="shared" si="6"/>
        <v>4424.197539999999</v>
      </c>
      <c r="H89" s="57">
        <f t="shared" si="6"/>
        <v>4039.41064</v>
      </c>
      <c r="I89" s="57">
        <f t="shared" si="6"/>
        <v>3274.081545000001</v>
      </c>
      <c r="J89" s="57">
        <f t="shared" si="6"/>
        <v>2502.95849</v>
      </c>
      <c r="K89" s="57">
        <f t="shared" si="6"/>
        <v>1434.0507900000002</v>
      </c>
      <c r="L89" s="57">
        <f t="shared" si="6"/>
        <v>992.1608699999997</v>
      </c>
      <c r="M89" s="57">
        <f t="shared" si="6"/>
        <v>538.9618899999998</v>
      </c>
      <c r="N89" s="57">
        <f t="shared" si="4"/>
        <v>6610.56445</v>
      </c>
      <c r="O89" s="57">
        <f t="shared" si="5"/>
        <v>6610.56445</v>
      </c>
    </row>
    <row r="90" spans="1:15" ht="12.75">
      <c r="A90" s="39" t="s">
        <v>2</v>
      </c>
      <c r="B90" s="57">
        <f>IF((B89+$D$57-$E$57)&lt;0,0,(B89+$D$57-$E$57))</f>
        <v>436.34376999999995</v>
      </c>
      <c r="C90" s="57">
        <f>IF((C89+$D$57-$E$57)&lt;0,0,(C89+$D$57-$E$57))</f>
        <v>265.06575999999995</v>
      </c>
      <c r="D90" s="57">
        <v>0</v>
      </c>
      <c r="E90" s="57">
        <f aca="true" t="shared" si="7" ref="E90:M90">IF((E89+$D$57-$E$57)&lt;0,0,(E89+$D$57-$E$57))</f>
        <v>6875.630209999999</v>
      </c>
      <c r="F90" s="57">
        <f t="shared" si="7"/>
        <v>6011.95875</v>
      </c>
      <c r="G90" s="57">
        <f t="shared" si="7"/>
        <v>4689.263299999999</v>
      </c>
      <c r="H90" s="57">
        <f t="shared" si="7"/>
        <v>4304.4764</v>
      </c>
      <c r="I90" s="57">
        <f t="shared" si="7"/>
        <v>3539.1473050000004</v>
      </c>
      <c r="J90" s="57">
        <f t="shared" si="7"/>
        <v>2768.02425</v>
      </c>
      <c r="K90" s="57">
        <f t="shared" si="7"/>
        <v>1699.1165500000002</v>
      </c>
      <c r="L90" s="57">
        <f t="shared" si="7"/>
        <v>1257.2266299999997</v>
      </c>
      <c r="M90" s="57">
        <f t="shared" si="7"/>
        <v>804.0276499999998</v>
      </c>
      <c r="N90" s="57">
        <f t="shared" si="4"/>
        <v>6875.630209999999</v>
      </c>
      <c r="O90" s="57">
        <f t="shared" si="5"/>
        <v>6875.630209999999</v>
      </c>
    </row>
    <row r="91" spans="1:15" ht="12.75">
      <c r="A91" s="39" t="s">
        <v>3</v>
      </c>
      <c r="B91" s="57">
        <f>IF((B90+$D$58-$E$58)&lt;0,0,(B90+$D$58-$E$58))</f>
        <v>955.1972799999994</v>
      </c>
      <c r="C91" s="57">
        <f>IF((C90+$D$58-$E$58)&lt;0,0,(C90+$D$58-$E$58))</f>
        <v>783.9192699999996</v>
      </c>
      <c r="D91" s="57">
        <f>IF((D90+$D$58-$E$58)&lt;0,0,(D90+$D$58-$E$58))</f>
        <v>518.8535099999997</v>
      </c>
      <c r="E91" s="57">
        <v>0</v>
      </c>
      <c r="F91" s="57">
        <f aca="true" t="shared" si="8" ref="F91:M91">IF((F90+$D$58-$E$58)&lt;0,0,(F90+$D$58-$E$58))</f>
        <v>6530.81226</v>
      </c>
      <c r="G91" s="57">
        <f t="shared" si="8"/>
        <v>5208.116809999999</v>
      </c>
      <c r="H91" s="57">
        <f t="shared" si="8"/>
        <v>4823.3299099999995</v>
      </c>
      <c r="I91" s="57">
        <f t="shared" si="8"/>
        <v>4058.0008150000003</v>
      </c>
      <c r="J91" s="57">
        <f t="shared" si="8"/>
        <v>3286.8777599999994</v>
      </c>
      <c r="K91" s="57">
        <f t="shared" si="8"/>
        <v>2217.9700599999996</v>
      </c>
      <c r="L91" s="57">
        <f t="shared" si="8"/>
        <v>1776.0801399999991</v>
      </c>
      <c r="M91" s="57">
        <f t="shared" si="8"/>
        <v>1322.8811599999995</v>
      </c>
      <c r="N91" s="57">
        <f t="shared" si="4"/>
        <v>0</v>
      </c>
      <c r="O91" s="57">
        <f t="shared" si="5"/>
        <v>0</v>
      </c>
    </row>
    <row r="92" spans="1:15" ht="12.75">
      <c r="A92" s="39" t="s">
        <v>4</v>
      </c>
      <c r="B92" s="57">
        <f>IF((B91+$D$59-$E$59)&lt;0,0,(B91+$D$59-$E$59))</f>
        <v>1818.8687399999994</v>
      </c>
      <c r="C92" s="57">
        <f>IF((C91+$D$59-$E$59)&lt;0,0,(C91+$D$59-$E$59))</f>
        <v>1647.59073</v>
      </c>
      <c r="D92" s="57">
        <f>IF((D91+$D$59-$E$59)&lt;0,0,(D91+$D$59-$E$59))</f>
        <v>1382.5249699999995</v>
      </c>
      <c r="E92" s="57">
        <f>IF((E91+$D$59-$E$59)&lt;0,0,(E91+$D$59-$E$59))</f>
        <v>863.67146</v>
      </c>
      <c r="F92" s="57">
        <v>0</v>
      </c>
      <c r="G92" s="57">
        <f aca="true" t="shared" si="9" ref="G92:M92">IF((G91+$D$59-$E$59)&lt;0,0,(G91+$D$59-$E$59))</f>
        <v>6071.788269999999</v>
      </c>
      <c r="H92" s="57">
        <f t="shared" si="9"/>
        <v>5687.00137</v>
      </c>
      <c r="I92" s="57">
        <f t="shared" si="9"/>
        <v>4921.672275000001</v>
      </c>
      <c r="J92" s="57">
        <f t="shared" si="9"/>
        <v>4150.549219999999</v>
      </c>
      <c r="K92" s="57">
        <f t="shared" si="9"/>
        <v>3081.641519999999</v>
      </c>
      <c r="L92" s="57">
        <f t="shared" si="9"/>
        <v>2639.751599999999</v>
      </c>
      <c r="M92" s="57">
        <f t="shared" si="9"/>
        <v>2186.5526199999995</v>
      </c>
      <c r="N92" s="57">
        <f t="shared" si="4"/>
        <v>863.67146</v>
      </c>
      <c r="O92" s="57">
        <f t="shared" si="5"/>
        <v>863.67146</v>
      </c>
    </row>
    <row r="93" spans="1:15" ht="12.75">
      <c r="A93" s="39" t="s">
        <v>5</v>
      </c>
      <c r="B93" s="57">
        <f>IF((B92+$D$60-$E$60)&lt;0,0,(B92+$D$60-$E$60))</f>
        <v>3141.564189999999</v>
      </c>
      <c r="C93" s="57">
        <f>IF((C92+$D$60-$E$60)&lt;0,0,(C92+$D$60-$E$60))</f>
        <v>2970.28618</v>
      </c>
      <c r="D93" s="57">
        <f>IF((D92+$D$60-$E$60)&lt;0,0,(D92+$D$60-$E$60))</f>
        <v>2705.2204199999996</v>
      </c>
      <c r="E93" s="57">
        <f>IF((E92+$D$60-$E$60)&lt;0,0,(E92+$D$60-$E$60))</f>
        <v>2186.36691</v>
      </c>
      <c r="F93" s="57">
        <f>IF((F92+$D$60-$E$60)&lt;0,0,(F92+$D$60-$E$60))</f>
        <v>1322.6954500000002</v>
      </c>
      <c r="G93" s="57">
        <v>0</v>
      </c>
      <c r="H93" s="57">
        <f aca="true" t="shared" si="10" ref="H93:M93">IF((H92+$D$60-$E$60)&lt;0,0,(H92+$D$60-$E$60))</f>
        <v>7009.696820000001</v>
      </c>
      <c r="I93" s="57">
        <f t="shared" si="10"/>
        <v>6244.367725000001</v>
      </c>
      <c r="J93" s="57">
        <f t="shared" si="10"/>
        <v>5473.244669999999</v>
      </c>
      <c r="K93" s="57">
        <f t="shared" si="10"/>
        <v>4404.336969999999</v>
      </c>
      <c r="L93" s="57">
        <f t="shared" si="10"/>
        <v>3962.447049999999</v>
      </c>
      <c r="M93" s="57">
        <f t="shared" si="10"/>
        <v>3509.2480699999996</v>
      </c>
      <c r="N93" s="57">
        <f t="shared" si="4"/>
        <v>2186.36691</v>
      </c>
      <c r="O93" s="57">
        <f t="shared" si="5"/>
        <v>2186.36691</v>
      </c>
    </row>
    <row r="94" spans="1:15" ht="12.75">
      <c r="A94" s="39" t="s">
        <v>6</v>
      </c>
      <c r="B94" s="57">
        <f aca="true" t="shared" si="11" ref="B94:G94">IF((B93+$D$61-$E$61)&lt;0,0,(B93+$D$61-$E$61))</f>
        <v>3526.351089999999</v>
      </c>
      <c r="C94" s="57">
        <f t="shared" si="11"/>
        <v>3355.07308</v>
      </c>
      <c r="D94" s="57">
        <f t="shared" si="11"/>
        <v>3090.0073199999997</v>
      </c>
      <c r="E94" s="57">
        <f t="shared" si="11"/>
        <v>2571.15381</v>
      </c>
      <c r="F94" s="57">
        <f t="shared" si="11"/>
        <v>1707.4823500000002</v>
      </c>
      <c r="G94" s="57">
        <f t="shared" si="11"/>
        <v>384.78689999999983</v>
      </c>
      <c r="H94" s="57">
        <v>0</v>
      </c>
      <c r="I94" s="57">
        <f>IF((I93+$D$61-$E$61)&lt;0,0,(I93+$D$61-$E$61))</f>
        <v>6629.154625000001</v>
      </c>
      <c r="J94" s="57">
        <f>IF((J93+$D$61-$E$61)&lt;0,0,(J93+$D$61-$E$61))</f>
        <v>5858.031569999999</v>
      </c>
      <c r="K94" s="57">
        <f>IF((K93+$D$61-$E$61)&lt;0,0,(K93+$D$61-$E$61))</f>
        <v>4789.123869999999</v>
      </c>
      <c r="L94" s="57">
        <f>IF((L93+$D$61-$E$61)&lt;0,0,(L93+$D$61-$E$61))</f>
        <v>4347.233949999999</v>
      </c>
      <c r="M94" s="57">
        <f>IF((M93+$D$61-$E$61)&lt;0,0,(M93+$D$61-$E$61))</f>
        <v>3894.0349699999997</v>
      </c>
      <c r="N94" s="57">
        <f t="shared" si="4"/>
        <v>2571.15381</v>
      </c>
      <c r="O94" s="57">
        <f t="shared" si="5"/>
        <v>2571.15381</v>
      </c>
    </row>
    <row r="95" spans="1:15" ht="12.75">
      <c r="A95" s="39" t="s">
        <v>7</v>
      </c>
      <c r="B95" s="57">
        <f aca="true" t="shared" si="12" ref="B95:H95">IF((B94+$D$62-$E$62)&lt;0,0,(B94+$D$62-$E$62))</f>
        <v>4291.680184999999</v>
      </c>
      <c r="C95" s="57">
        <f t="shared" si="12"/>
        <v>4120.402175</v>
      </c>
      <c r="D95" s="57">
        <f t="shared" si="12"/>
        <v>3855.3364149999998</v>
      </c>
      <c r="E95" s="57">
        <f t="shared" si="12"/>
        <v>3336.482905</v>
      </c>
      <c r="F95" s="57">
        <f t="shared" si="12"/>
        <v>2472.8114450000003</v>
      </c>
      <c r="G95" s="57">
        <f t="shared" si="12"/>
        <v>1150.115995</v>
      </c>
      <c r="H95" s="57">
        <f t="shared" si="12"/>
        <v>765.329095</v>
      </c>
      <c r="I95" s="57">
        <v>0</v>
      </c>
      <c r="J95" s="57">
        <f>IF((J94+$D$62-$E$62)&lt;0,0,(J94+$D$62-$E$62))</f>
        <v>6623.360664999999</v>
      </c>
      <c r="K95" s="57">
        <f>IF((K94+$D$62-$E$62)&lt;0,0,(K94+$D$62-$E$62))</f>
        <v>5554.4529649999995</v>
      </c>
      <c r="L95" s="57">
        <f>IF((L94+$D$62-$E$62)&lt;0,0,(L94+$D$62-$E$62))</f>
        <v>5112.563044999999</v>
      </c>
      <c r="M95" s="57">
        <f>IF((M94+$D$62-$E$62)&lt;0,0,(M94+$D$62-$E$62))</f>
        <v>4659.364065</v>
      </c>
      <c r="N95" s="57">
        <f t="shared" si="4"/>
        <v>3336.482905</v>
      </c>
      <c r="O95" s="57">
        <f t="shared" si="5"/>
        <v>3336.482905</v>
      </c>
    </row>
    <row r="96" spans="1:15" ht="12.75">
      <c r="A96" s="39" t="s">
        <v>8</v>
      </c>
      <c r="B96" s="57">
        <f aca="true" t="shared" si="13" ref="B96:I96">IF((B95+$D$63-$E$63)&lt;0,0,(B95+$D$63-$E$63))</f>
        <v>5062.803239999999</v>
      </c>
      <c r="C96" s="57">
        <f t="shared" si="13"/>
        <v>4891.52523</v>
      </c>
      <c r="D96" s="57">
        <f t="shared" si="13"/>
        <v>4626.45947</v>
      </c>
      <c r="E96" s="57">
        <f t="shared" si="13"/>
        <v>4107.60596</v>
      </c>
      <c r="F96" s="57">
        <f t="shared" si="13"/>
        <v>3243.9345000000003</v>
      </c>
      <c r="G96" s="57">
        <f t="shared" si="13"/>
        <v>1921.2390500000001</v>
      </c>
      <c r="H96" s="57">
        <f t="shared" si="13"/>
        <v>1536.45215</v>
      </c>
      <c r="I96" s="57">
        <f t="shared" si="13"/>
        <v>771.1230550000002</v>
      </c>
      <c r="J96" s="57">
        <v>0</v>
      </c>
      <c r="K96" s="57">
        <f>IF((K95+$D$63-$E$63)&lt;0,0,(K95+$D$63-$E$63))</f>
        <v>6325.5760199999995</v>
      </c>
      <c r="L96" s="57">
        <f>IF((L95+$D$63-$E$63)&lt;0,0,(L95+$D$63-$E$63))</f>
        <v>5883.686099999999</v>
      </c>
      <c r="M96" s="57">
        <f>IF((M95+$D$63-$E$63)&lt;0,0,(M95+$D$63-$E$63))</f>
        <v>5430.48712</v>
      </c>
      <c r="N96" s="57">
        <f t="shared" si="4"/>
        <v>4107.60596</v>
      </c>
      <c r="O96" s="57">
        <f t="shared" si="5"/>
        <v>4107.60596</v>
      </c>
    </row>
    <row r="97" spans="1:15" ht="12.75">
      <c r="A97" s="39" t="s">
        <v>9</v>
      </c>
      <c r="B97" s="57">
        <f aca="true" t="shared" si="14" ref="B97:J97">IF((B96+$D$64-$E$64)&lt;0,0,(B96+$D$64-$E$64))</f>
        <v>6131.710939999999</v>
      </c>
      <c r="C97" s="57">
        <f t="shared" si="14"/>
        <v>5960.432930000001</v>
      </c>
      <c r="D97" s="57">
        <f t="shared" si="14"/>
        <v>5695.3671699999995</v>
      </c>
      <c r="E97" s="57">
        <f t="shared" si="14"/>
        <v>5176.5136600000005</v>
      </c>
      <c r="F97" s="57">
        <f t="shared" si="14"/>
        <v>4312.842200000001</v>
      </c>
      <c r="G97" s="57">
        <f t="shared" si="14"/>
        <v>2990.14675</v>
      </c>
      <c r="H97" s="57">
        <f t="shared" si="14"/>
        <v>2605.3598500000003</v>
      </c>
      <c r="I97" s="57">
        <f t="shared" si="14"/>
        <v>1840.0307550000007</v>
      </c>
      <c r="J97" s="57">
        <f t="shared" si="14"/>
        <v>1068.9077000000002</v>
      </c>
      <c r="K97" s="57">
        <v>0</v>
      </c>
      <c r="L97" s="57">
        <f>IF((L96+$D$64-$E$64)&lt;0,0,(L96+$D$64-$E$64))</f>
        <v>6952.593799999999</v>
      </c>
      <c r="M97" s="57">
        <f>IF((M96+$D$64-$E$64)&lt;0,0,(M96+$D$64-$E$64))</f>
        <v>6499.3948199999995</v>
      </c>
      <c r="N97" s="57">
        <f t="shared" si="4"/>
        <v>5176.5136600000005</v>
      </c>
      <c r="O97" s="57">
        <f t="shared" si="5"/>
        <v>5176.5136600000005</v>
      </c>
    </row>
    <row r="98" spans="1:15" ht="12.75">
      <c r="A98" s="39" t="s">
        <v>10</v>
      </c>
      <c r="B98" s="57">
        <f aca="true" t="shared" si="15" ref="B98:K98">IF((B97+$D$65-$E$65)&lt;0,0,(B97+$D$65-$E$65))</f>
        <v>6573.600859999999</v>
      </c>
      <c r="C98" s="57">
        <f t="shared" si="15"/>
        <v>6402.3228500000005</v>
      </c>
      <c r="D98" s="57">
        <f t="shared" si="15"/>
        <v>6137.257089999999</v>
      </c>
      <c r="E98" s="57">
        <f t="shared" si="15"/>
        <v>5618.40358</v>
      </c>
      <c r="F98" s="57">
        <f t="shared" si="15"/>
        <v>4754.732120000001</v>
      </c>
      <c r="G98" s="57">
        <f t="shared" si="15"/>
        <v>3432.0366699999995</v>
      </c>
      <c r="H98" s="57">
        <f t="shared" si="15"/>
        <v>3047.2497700000004</v>
      </c>
      <c r="I98" s="57">
        <f t="shared" si="15"/>
        <v>2281.9206750000008</v>
      </c>
      <c r="J98" s="57">
        <f t="shared" si="15"/>
        <v>1510.7976200000003</v>
      </c>
      <c r="K98" s="57">
        <f t="shared" si="15"/>
        <v>441.8899200000001</v>
      </c>
      <c r="L98" s="57">
        <v>0</v>
      </c>
      <c r="M98" s="57">
        <f>IF((M97+$D$65-$E$65)&lt;0,0,(M97+$D$65-$E$65))</f>
        <v>6941.284739999999</v>
      </c>
      <c r="N98" s="57">
        <f t="shared" si="4"/>
        <v>5618.40358</v>
      </c>
      <c r="O98" s="57">
        <f t="shared" si="5"/>
        <v>5618.40358</v>
      </c>
    </row>
    <row r="99" spans="1:15" ht="12.75">
      <c r="A99" s="39" t="s">
        <v>11</v>
      </c>
      <c r="B99" s="57">
        <f aca="true" t="shared" si="16" ref="B99:L99">IF((B98+$D$66-$E$66)&lt;0,0,(B98+$D$66-$E$66))</f>
        <v>7026.79984</v>
      </c>
      <c r="C99" s="57">
        <f t="shared" si="16"/>
        <v>6855.521830000001</v>
      </c>
      <c r="D99" s="57">
        <f t="shared" si="16"/>
        <v>6590.456069999999</v>
      </c>
      <c r="E99" s="57">
        <f t="shared" si="16"/>
        <v>6071.60256</v>
      </c>
      <c r="F99" s="57">
        <f t="shared" si="16"/>
        <v>5207.931100000001</v>
      </c>
      <c r="G99" s="57">
        <f t="shared" si="16"/>
        <v>3885.2356499999996</v>
      </c>
      <c r="H99" s="57">
        <f t="shared" si="16"/>
        <v>3500.4487500000005</v>
      </c>
      <c r="I99" s="57">
        <f t="shared" si="16"/>
        <v>2735.119655000001</v>
      </c>
      <c r="J99" s="57">
        <f t="shared" si="16"/>
        <v>1963.9966000000004</v>
      </c>
      <c r="K99" s="57">
        <f t="shared" si="16"/>
        <v>895.0889000000002</v>
      </c>
      <c r="L99" s="57">
        <f t="shared" si="16"/>
        <v>453.1989800000001</v>
      </c>
      <c r="M99" s="57">
        <v>0</v>
      </c>
      <c r="N99" s="57">
        <f t="shared" si="4"/>
        <v>6071.60256</v>
      </c>
      <c r="O99" s="57">
        <f t="shared" si="5"/>
        <v>6071.60256</v>
      </c>
    </row>
    <row r="100" spans="1:15" ht="12.75">
      <c r="A100" s="39"/>
      <c r="B100" s="58">
        <f>SUM(B88:B99)</f>
        <v>39136.198144999995</v>
      </c>
      <c r="C100" s="58">
        <f>SUM(C88:C99)</f>
        <v>44475.345745</v>
      </c>
      <c r="D100" s="58">
        <f>SUM(D88:D99)</f>
        <v>48689.040344999994</v>
      </c>
      <c r="E100" s="58">
        <f>SUM(E88:E99)</f>
        <v>49857.281944999995</v>
      </c>
      <c r="F100" s="58">
        <f>SUM(F88:F99)</f>
        <v>46887.708145000004</v>
      </c>
      <c r="G100" s="58">
        <f aca="true" t="shared" si="17" ref="G100:M100">SUM(G88:G99)</f>
        <v>38409.846464999995</v>
      </c>
      <c r="H100" s="58">
        <f t="shared" si="17"/>
        <v>41186.88738500001</v>
      </c>
      <c r="I100" s="58">
        <f t="shared" si="17"/>
        <v>39397.42196500001</v>
      </c>
      <c r="J100" s="58">
        <f t="shared" si="17"/>
        <v>37538.429025</v>
      </c>
      <c r="K100" s="58">
        <f t="shared" si="17"/>
        <v>32106.020345</v>
      </c>
      <c r="L100" s="58">
        <f t="shared" si="17"/>
        <v>34197.825025</v>
      </c>
      <c r="M100" s="58">
        <f t="shared" si="17"/>
        <v>36153.92098499999</v>
      </c>
      <c r="N100" s="39"/>
      <c r="O100" s="39"/>
    </row>
    <row r="101" spans="1:15" ht="13.5">
      <c r="A101" s="39"/>
      <c r="B101" s="58">
        <f>MAX(B100:M100)</f>
        <v>49857.281944999995</v>
      </c>
      <c r="C101" s="23" t="str">
        <f>IF(I100=B101,I87,IF(H100=B101,H87,IF(G100=B101,G87,IF(D100=B101,D87,IF(C100=B101,C87,IF(B100=B101,B87,IF(E100=$B$101,E87,IF(F100=$B$101,F87,0))))))))</f>
        <v>Apr</v>
      </c>
      <c r="D101" s="41">
        <f>IF(M100=B101,M87,IF(J100=B101,J87,IF(K100=B101,K87,IF(L100=B101,L87,0))))</f>
        <v>0</v>
      </c>
      <c r="E101" s="39"/>
      <c r="F101" s="39"/>
      <c r="G101" s="39"/>
      <c r="H101" s="39"/>
      <c r="I101" s="39"/>
      <c r="J101" s="39"/>
      <c r="K101" s="39"/>
      <c r="L101" s="39"/>
      <c r="M101" s="39"/>
      <c r="N101" s="39"/>
      <c r="O101" s="39"/>
    </row>
    <row r="102" spans="1:15" ht="12.75">
      <c r="A102" s="39"/>
      <c r="B102" s="39"/>
      <c r="C102" s="39"/>
      <c r="D102" s="39"/>
      <c r="E102" s="39"/>
      <c r="F102" s="39"/>
      <c r="G102" s="39"/>
      <c r="H102" s="39"/>
      <c r="I102" s="39"/>
      <c r="J102" s="39"/>
      <c r="K102" s="39"/>
      <c r="L102" s="39"/>
      <c r="M102" s="39"/>
      <c r="N102" s="39"/>
      <c r="O102" s="39"/>
    </row>
    <row r="103" spans="1:15" ht="12.75">
      <c r="A103" s="39"/>
      <c r="B103" s="39"/>
      <c r="C103" s="39"/>
      <c r="D103" s="81" t="s">
        <v>76</v>
      </c>
      <c r="E103" s="81"/>
      <c r="F103" s="81"/>
      <c r="G103" s="81"/>
      <c r="H103" s="81"/>
      <c r="I103" s="81"/>
      <c r="J103" s="39"/>
      <c r="K103" s="39"/>
      <c r="L103" s="39"/>
      <c r="M103" s="39"/>
      <c r="N103" s="39"/>
      <c r="O103" s="39"/>
    </row>
    <row r="104" spans="1:15" ht="12.75">
      <c r="A104" s="39"/>
      <c r="B104" s="39"/>
      <c r="C104" s="39"/>
      <c r="D104" s="39"/>
      <c r="E104" s="39"/>
      <c r="F104" s="39"/>
      <c r="G104" s="39"/>
      <c r="H104" s="39"/>
      <c r="I104" s="39"/>
      <c r="J104" s="39"/>
      <c r="K104" s="39"/>
      <c r="L104" s="39"/>
      <c r="M104" s="39"/>
      <c r="N104" s="39"/>
      <c r="O104" s="39"/>
    </row>
    <row r="105" spans="1:15" ht="12.75">
      <c r="A105" s="39"/>
      <c r="B105" s="39"/>
      <c r="C105" s="39"/>
      <c r="D105" s="81" t="s">
        <v>75</v>
      </c>
      <c r="E105" s="81"/>
      <c r="F105" s="81"/>
      <c r="G105" s="81"/>
      <c r="H105" s="81"/>
      <c r="I105" s="81"/>
      <c r="J105" s="39"/>
      <c r="K105" s="39"/>
      <c r="L105" s="39"/>
      <c r="M105" s="39"/>
      <c r="N105" s="39"/>
      <c r="O105" s="39"/>
    </row>
    <row r="106" spans="1:15" ht="12.75">
      <c r="A106" s="39"/>
      <c r="B106" s="39"/>
      <c r="C106" s="39"/>
      <c r="D106" s="39"/>
      <c r="E106" s="39"/>
      <c r="F106" s="39"/>
      <c r="G106" s="39"/>
      <c r="H106" s="39"/>
      <c r="I106" s="39"/>
      <c r="J106" s="39"/>
      <c r="K106" s="39"/>
      <c r="L106" s="39"/>
      <c r="M106" s="39"/>
      <c r="N106" s="39"/>
      <c r="O106" s="39"/>
    </row>
  </sheetData>
  <sheetProtection sheet="1" objects="1" scenarios="1" selectLockedCells="1"/>
  <mergeCells count="57">
    <mergeCell ref="D105:I105"/>
    <mergeCell ref="B21:J21"/>
    <mergeCell ref="G46:M46"/>
    <mergeCell ref="A85:J85"/>
    <mergeCell ref="A86:O86"/>
    <mergeCell ref="D103:I103"/>
    <mergeCell ref="H51:O51"/>
    <mergeCell ref="G48:O48"/>
    <mergeCell ref="D37:I37"/>
    <mergeCell ref="E39:O39"/>
    <mergeCell ref="H47:O47"/>
    <mergeCell ref="H49:N49"/>
    <mergeCell ref="D36:H36"/>
    <mergeCell ref="M36:O36"/>
    <mergeCell ref="J36:L36"/>
    <mergeCell ref="F41:O41"/>
    <mergeCell ref="G43:O43"/>
    <mergeCell ref="J44:O44"/>
    <mergeCell ref="G45:O45"/>
    <mergeCell ref="A2:O2"/>
    <mergeCell ref="B30:J30"/>
    <mergeCell ref="B29:K29"/>
    <mergeCell ref="A3:K3"/>
    <mergeCell ref="B14:O14"/>
    <mergeCell ref="A27:K27"/>
    <mergeCell ref="A12:G12"/>
    <mergeCell ref="A11:H11"/>
    <mergeCell ref="B19:O19"/>
    <mergeCell ref="L23:N23"/>
    <mergeCell ref="A5:O5"/>
    <mergeCell ref="A7:O7"/>
    <mergeCell ref="A6:O6"/>
    <mergeCell ref="A9:O9"/>
    <mergeCell ref="J20:O20"/>
    <mergeCell ref="B15:O15"/>
    <mergeCell ref="B16:O16"/>
    <mergeCell ref="B17:O17"/>
    <mergeCell ref="B79:N79"/>
    <mergeCell ref="A74:M74"/>
    <mergeCell ref="A71:M71"/>
    <mergeCell ref="B72:M72"/>
    <mergeCell ref="A73:J73"/>
    <mergeCell ref="B13:K13"/>
    <mergeCell ref="A34:O34"/>
    <mergeCell ref="N27:O27"/>
    <mergeCell ref="B23:I23"/>
    <mergeCell ref="A25:O25"/>
    <mergeCell ref="A1:N1"/>
    <mergeCell ref="B83:N83"/>
    <mergeCell ref="B78:N78"/>
    <mergeCell ref="B82:N82"/>
    <mergeCell ref="A32:O32"/>
    <mergeCell ref="B80:N80"/>
    <mergeCell ref="B81:N81"/>
    <mergeCell ref="A75:M75"/>
    <mergeCell ref="B77:N77"/>
    <mergeCell ref="H50:O50"/>
  </mergeCells>
  <hyperlinks>
    <hyperlink ref="B20" r:id="rId1" display="http://www.ircsa.org/factsheets/AustraliaRainwater.pdf"/>
    <hyperlink ref="B21" r:id="rId2" display="http://www.twdb.state.tx.us/publications/reports/RainwaterHarvestingManual_3rdedition.pdf"/>
    <hyperlink ref="J36" r:id="rId3" display="http://www.worldclimate.com"/>
  </hyperlinks>
  <printOptions/>
  <pageMargins left="0.5" right="0.5" top="0.75" bottom="0.75" header="0.5" footer="0.5"/>
  <pageSetup orientation="landscape"/>
  <drawing r:id="rId4"/>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Synergy Services</dc:creator>
  <cp:keywords/>
  <dc:description/>
  <cp:lastModifiedBy>Microsoft Office User</cp:lastModifiedBy>
  <cp:lastPrinted>2006-09-25T23:10:35Z</cp:lastPrinted>
  <dcterms:created xsi:type="dcterms:W3CDTF">2006-08-07T22:45:04Z</dcterms:created>
  <dcterms:modified xsi:type="dcterms:W3CDTF">2021-09-23T14:57:59Z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